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ário\Desktop\PLANILHA DE CUSTO 2018 TRANSPORTE ESCOLAR\"/>
    </mc:Choice>
  </mc:AlternateContent>
  <bookViews>
    <workbookView xWindow="0" yWindow="0" windowWidth="17970" windowHeight="6135" activeTab="2"/>
  </bookViews>
  <sheets>
    <sheet name="Itinerário 01" sheetId="5" r:id="rId1"/>
    <sheet name="Itinerário 03 F" sheetId="3" r:id="rId2"/>
    <sheet name="Itinerário 04" sheetId="6" r:id="rId3"/>
    <sheet name="Itinerário 05" sheetId="7" r:id="rId4"/>
    <sheet name="Itinerário 06" sheetId="8" r:id="rId5"/>
    <sheet name="Itinerário 07" sheetId="9" r:id="rId6"/>
    <sheet name="Itinerário 08" sheetId="10" r:id="rId7"/>
    <sheet name="Itinerário 09" sheetId="11" r:id="rId8"/>
    <sheet name="Itinerário 10" sheetId="12" r:id="rId9"/>
    <sheet name="ITINERÁRIO 11" sheetId="1" r:id="rId10"/>
    <sheet name="Itinerário 12" sheetId="13" r:id="rId11"/>
    <sheet name="Itinerário 14" sheetId="14" r:id="rId12"/>
    <sheet name="ITINERÁRIO 19" sheetId="2" r:id="rId13"/>
  </sheets>
  <calcPr calcId="152511"/>
</workbook>
</file>

<file path=xl/calcChain.xml><?xml version="1.0" encoding="utf-8"?>
<calcChain xmlns="http://schemas.openxmlformats.org/spreadsheetml/2006/main">
  <c r="C65" i="11" l="1"/>
  <c r="C58" i="11"/>
  <c r="C65" i="2"/>
  <c r="C65" i="10"/>
  <c r="C65" i="9" l="1"/>
  <c r="C65" i="5"/>
  <c r="C65" i="1"/>
  <c r="C65" i="14" l="1"/>
  <c r="C65" i="3" l="1"/>
  <c r="C65" i="7"/>
  <c r="C65" i="13"/>
  <c r="C65" i="12" l="1"/>
  <c r="C137" i="14" l="1"/>
  <c r="C136" i="14"/>
  <c r="C127" i="14"/>
  <c r="C129" i="14" s="1"/>
  <c r="C142" i="14" s="1"/>
  <c r="C100" i="14"/>
  <c r="C92" i="14"/>
  <c r="C89" i="14"/>
  <c r="C69" i="14"/>
  <c r="C140" i="14" s="1"/>
  <c r="C68" i="14"/>
  <c r="C66" i="14"/>
  <c r="B63" i="14"/>
  <c r="D63" i="14" s="1"/>
  <c r="C135" i="14" s="1"/>
  <c r="C60" i="14"/>
  <c r="C59" i="14"/>
  <c r="C58" i="14"/>
  <c r="D40" i="14"/>
  <c r="C137" i="13"/>
  <c r="C136" i="13"/>
  <c r="C127" i="13"/>
  <c r="C129" i="13" s="1"/>
  <c r="C142" i="13" s="1"/>
  <c r="C100" i="13"/>
  <c r="C92" i="13"/>
  <c r="C89" i="13"/>
  <c r="C69" i="13"/>
  <c r="C140" i="13" s="1"/>
  <c r="C68" i="13"/>
  <c r="C66" i="13"/>
  <c r="B63" i="13"/>
  <c r="D63" i="13" s="1"/>
  <c r="C135" i="13" s="1"/>
  <c r="C60" i="13"/>
  <c r="C59" i="13"/>
  <c r="C58" i="13"/>
  <c r="D40" i="13"/>
  <c r="C137" i="12"/>
  <c r="C136" i="12"/>
  <c r="C127" i="12"/>
  <c r="C129" i="12" s="1"/>
  <c r="C142" i="12" s="1"/>
  <c r="C100" i="12"/>
  <c r="C92" i="12"/>
  <c r="C89" i="12"/>
  <c r="C69" i="12"/>
  <c r="C140" i="12" s="1"/>
  <c r="C68" i="12"/>
  <c r="C66" i="12"/>
  <c r="D63" i="12"/>
  <c r="C135" i="12" s="1"/>
  <c r="B63" i="12"/>
  <c r="C60" i="12"/>
  <c r="C59" i="12"/>
  <c r="C58" i="12"/>
  <c r="D40" i="12"/>
  <c r="C137" i="11"/>
  <c r="C136" i="11"/>
  <c r="C127" i="11"/>
  <c r="C129" i="11" s="1"/>
  <c r="C142" i="11" s="1"/>
  <c r="C100" i="11"/>
  <c r="C92" i="11"/>
  <c r="C89" i="11"/>
  <c r="C69" i="11"/>
  <c r="C140" i="11" s="1"/>
  <c r="C68" i="11"/>
  <c r="C66" i="11"/>
  <c r="B63" i="11"/>
  <c r="D63" i="11" s="1"/>
  <c r="C135" i="11" s="1"/>
  <c r="C60" i="11"/>
  <c r="C59" i="11"/>
  <c r="C134" i="11" s="1"/>
  <c r="D40" i="11"/>
  <c r="C137" i="10"/>
  <c r="C136" i="10"/>
  <c r="C127" i="10"/>
  <c r="C129" i="10" s="1"/>
  <c r="C142" i="10" s="1"/>
  <c r="C100" i="10"/>
  <c r="C92" i="10"/>
  <c r="C89" i="10"/>
  <c r="C69" i="10"/>
  <c r="C140" i="10" s="1"/>
  <c r="C68" i="10"/>
  <c r="C66" i="10"/>
  <c r="B63" i="10"/>
  <c r="D63" i="10" s="1"/>
  <c r="C135" i="10" s="1"/>
  <c r="C60" i="10"/>
  <c r="C59" i="10"/>
  <c r="C58" i="10"/>
  <c r="D40" i="10"/>
  <c r="C137" i="9"/>
  <c r="C136" i="9"/>
  <c r="C127" i="9"/>
  <c r="C129" i="9" s="1"/>
  <c r="C142" i="9" s="1"/>
  <c r="C100" i="9"/>
  <c r="C92" i="9"/>
  <c r="C89" i="9"/>
  <c r="C69" i="9"/>
  <c r="C140" i="9" s="1"/>
  <c r="C68" i="9"/>
  <c r="C66" i="9"/>
  <c r="D63" i="9"/>
  <c r="C135" i="9" s="1"/>
  <c r="B63" i="9"/>
  <c r="C60" i="9"/>
  <c r="C59" i="9"/>
  <c r="C58" i="9"/>
  <c r="D40" i="9"/>
  <c r="C137" i="8"/>
  <c r="C136" i="8"/>
  <c r="C127" i="8"/>
  <c r="C129" i="8" s="1"/>
  <c r="C142" i="8" s="1"/>
  <c r="C100" i="8"/>
  <c r="C92" i="8"/>
  <c r="C89" i="8"/>
  <c r="C69" i="8"/>
  <c r="C140" i="8" s="1"/>
  <c r="C68" i="8"/>
  <c r="C66" i="8"/>
  <c r="B63" i="8"/>
  <c r="D63" i="8" s="1"/>
  <c r="C135" i="8" s="1"/>
  <c r="C60" i="8"/>
  <c r="C59" i="8"/>
  <c r="C58" i="8"/>
  <c r="D40" i="8"/>
  <c r="C137" i="7"/>
  <c r="C136" i="7"/>
  <c r="C127" i="7"/>
  <c r="C129" i="7" s="1"/>
  <c r="C142" i="7" s="1"/>
  <c r="C100" i="7"/>
  <c r="C92" i="7"/>
  <c r="C89" i="7"/>
  <c r="C69" i="7"/>
  <c r="C140" i="7" s="1"/>
  <c r="C68" i="7"/>
  <c r="C66" i="7"/>
  <c r="B63" i="7"/>
  <c r="D63" i="7" s="1"/>
  <c r="C135" i="7" s="1"/>
  <c r="C60" i="7"/>
  <c r="C59" i="7"/>
  <c r="C58" i="7"/>
  <c r="D40" i="7"/>
  <c r="C137" i="6"/>
  <c r="C128" i="6"/>
  <c r="C130" i="6" s="1"/>
  <c r="C143" i="6" s="1"/>
  <c r="C101" i="6"/>
  <c r="C70" i="6"/>
  <c r="C141" i="6" s="1"/>
  <c r="D64" i="6"/>
  <c r="C136" i="6" s="1"/>
  <c r="C60" i="6"/>
  <c r="C59" i="6"/>
  <c r="D41" i="6"/>
  <c r="C137" i="5"/>
  <c r="C136" i="5"/>
  <c r="C127" i="5"/>
  <c r="C129" i="5" s="1"/>
  <c r="C142" i="5" s="1"/>
  <c r="C100" i="5"/>
  <c r="C92" i="5"/>
  <c r="C89" i="5"/>
  <c r="C69" i="5"/>
  <c r="C140" i="5" s="1"/>
  <c r="C68" i="5"/>
  <c r="C66" i="5"/>
  <c r="B63" i="5"/>
  <c r="D63" i="5" s="1"/>
  <c r="C135" i="5" s="1"/>
  <c r="C60" i="5"/>
  <c r="C59" i="5"/>
  <c r="C58" i="5"/>
  <c r="D40" i="5"/>
  <c r="C137" i="3"/>
  <c r="C136" i="3"/>
  <c r="C127" i="3"/>
  <c r="C129" i="3" s="1"/>
  <c r="C142" i="3" s="1"/>
  <c r="C100" i="3"/>
  <c r="C92" i="3"/>
  <c r="C89" i="3"/>
  <c r="C68" i="3"/>
  <c r="D63" i="3"/>
  <c r="C135" i="3" s="1"/>
  <c r="B63" i="3"/>
  <c r="C60" i="3"/>
  <c r="C59" i="3"/>
  <c r="C58" i="3"/>
  <c r="C69" i="3"/>
  <c r="D40" i="3"/>
  <c r="E40" i="2"/>
  <c r="C69" i="2" s="1"/>
  <c r="C40" i="2"/>
  <c r="C40" i="1"/>
  <c r="C137" i="2"/>
  <c r="C136" i="2"/>
  <c r="C127" i="2"/>
  <c r="C129" i="2" s="1"/>
  <c r="C142" i="2" s="1"/>
  <c r="C100" i="2"/>
  <c r="C92" i="2"/>
  <c r="C89" i="2"/>
  <c r="C68" i="2"/>
  <c r="B63" i="2"/>
  <c r="D63" i="2" s="1"/>
  <c r="C135" i="2" s="1"/>
  <c r="C60" i="2"/>
  <c r="C59" i="2"/>
  <c r="C58" i="2"/>
  <c r="D40" i="2"/>
  <c r="C134" i="12" l="1"/>
  <c r="C134" i="3"/>
  <c r="C135" i="6"/>
  <c r="C134" i="14"/>
  <c r="C72" i="11"/>
  <c r="C141" i="11" s="1"/>
  <c r="C134" i="9"/>
  <c r="C134" i="2"/>
  <c r="C134" i="5"/>
  <c r="C134" i="7"/>
  <c r="C134" i="8"/>
  <c r="C134" i="10"/>
  <c r="C134" i="13"/>
  <c r="C72" i="14"/>
  <c r="C141" i="14" s="1"/>
  <c r="C99" i="14"/>
  <c r="C122" i="14" s="1"/>
  <c r="C72" i="13"/>
  <c r="C141" i="13" s="1"/>
  <c r="C99" i="13"/>
  <c r="C122" i="13" s="1"/>
  <c r="C72" i="12"/>
  <c r="C141" i="12" s="1"/>
  <c r="C99" i="12"/>
  <c r="C122" i="12" s="1"/>
  <c r="C99" i="11"/>
  <c r="C122" i="11" s="1"/>
  <c r="C72" i="10"/>
  <c r="C141" i="10" s="1"/>
  <c r="C99" i="10"/>
  <c r="C122" i="10" s="1"/>
  <c r="C72" i="9"/>
  <c r="C141" i="9" s="1"/>
  <c r="C99" i="9"/>
  <c r="C122" i="9" s="1"/>
  <c r="C72" i="8"/>
  <c r="C141" i="8" s="1"/>
  <c r="C99" i="8"/>
  <c r="C122" i="8" s="1"/>
  <c r="C72" i="7"/>
  <c r="C141" i="7" s="1"/>
  <c r="C99" i="7"/>
  <c r="C122" i="7" s="1"/>
  <c r="C73" i="6"/>
  <c r="C142" i="6" s="1"/>
  <c r="C100" i="6"/>
  <c r="C72" i="5"/>
  <c r="C141" i="5" s="1"/>
  <c r="C99" i="5"/>
  <c r="C122" i="5" s="1"/>
  <c r="C140" i="3"/>
  <c r="C72" i="3"/>
  <c r="C141" i="3" s="1"/>
  <c r="C66" i="3"/>
  <c r="C99" i="3"/>
  <c r="C122" i="3" s="1"/>
  <c r="C72" i="2"/>
  <c r="C141" i="2" s="1"/>
  <c r="C140" i="2"/>
  <c r="C66" i="2"/>
  <c r="C99" i="2"/>
  <c r="C122" i="2" s="1"/>
  <c r="C139" i="14" l="1"/>
  <c r="D139" i="14"/>
  <c r="C139" i="13"/>
  <c r="D139" i="13"/>
  <c r="C139" i="12"/>
  <c r="D139" i="12"/>
  <c r="C139" i="11"/>
  <c r="D139" i="11"/>
  <c r="C139" i="10"/>
  <c r="D139" i="10"/>
  <c r="C139" i="9"/>
  <c r="D139" i="9"/>
  <c r="C139" i="8"/>
  <c r="D139" i="8"/>
  <c r="C139" i="7"/>
  <c r="D139" i="7"/>
  <c r="C140" i="6"/>
  <c r="D140" i="6"/>
  <c r="C139" i="5"/>
  <c r="D139" i="5"/>
  <c r="C139" i="3"/>
  <c r="D139" i="3"/>
  <c r="C139" i="2"/>
  <c r="D139" i="2"/>
  <c r="C143" i="14" l="1"/>
  <c r="C143" i="13"/>
  <c r="C143" i="12"/>
  <c r="C143" i="11"/>
  <c r="C143" i="10"/>
  <c r="C143" i="9"/>
  <c r="C143" i="8"/>
  <c r="C143" i="7"/>
  <c r="C144" i="6"/>
  <c r="C143" i="5"/>
  <c r="C143" i="3"/>
  <c r="C143" i="2"/>
  <c r="C146" i="14" l="1"/>
  <c r="C145" i="14" s="1"/>
  <c r="C146" i="13"/>
  <c r="C145" i="13" s="1"/>
  <c r="C146" i="12"/>
  <c r="C145" i="12" s="1"/>
  <c r="C146" i="11"/>
  <c r="C145" i="11" s="1"/>
  <c r="C146" i="10"/>
  <c r="C145" i="10" s="1"/>
  <c r="C146" i="9"/>
  <c r="C145" i="9" s="1"/>
  <c r="C146" i="8"/>
  <c r="C145" i="8" s="1"/>
  <c r="C146" i="7"/>
  <c r="C145" i="7" s="1"/>
  <c r="C147" i="6"/>
  <c r="C146" i="6" s="1"/>
  <c r="C146" i="5"/>
  <c r="C145" i="5" s="1"/>
  <c r="C146" i="3"/>
  <c r="C145" i="3" s="1"/>
  <c r="C146" i="2"/>
  <c r="C145" i="2" s="1"/>
  <c r="C148" i="14" l="1"/>
  <c r="C149" i="14"/>
  <c r="E138" i="14"/>
  <c r="E137" i="14"/>
  <c r="E136" i="14"/>
  <c r="E134" i="14"/>
  <c r="E140" i="14"/>
  <c r="E142" i="14"/>
  <c r="E135" i="14"/>
  <c r="E141" i="14"/>
  <c r="E139" i="14"/>
  <c r="C148" i="13"/>
  <c r="C149" i="13"/>
  <c r="E138" i="13"/>
  <c r="E141" i="13"/>
  <c r="E142" i="13"/>
  <c r="E140" i="13"/>
  <c r="E134" i="13"/>
  <c r="E135" i="13"/>
  <c r="E137" i="13"/>
  <c r="E136" i="13"/>
  <c r="E139" i="13"/>
  <c r="C148" i="12"/>
  <c r="C149" i="12"/>
  <c r="E138" i="12"/>
  <c r="E141" i="12"/>
  <c r="E142" i="12"/>
  <c r="E140" i="12"/>
  <c r="E134" i="12"/>
  <c r="E135" i="12"/>
  <c r="E137" i="12"/>
  <c r="E136" i="12"/>
  <c r="E139" i="12"/>
  <c r="C148" i="11"/>
  <c r="C149" i="11"/>
  <c r="E138" i="11"/>
  <c r="E141" i="11"/>
  <c r="E142" i="11"/>
  <c r="E134" i="11"/>
  <c r="E135" i="11"/>
  <c r="E137" i="11"/>
  <c r="E136" i="11"/>
  <c r="E140" i="11"/>
  <c r="E139" i="11"/>
  <c r="C148" i="10"/>
  <c r="C149" i="10"/>
  <c r="E138" i="10"/>
  <c r="E141" i="10"/>
  <c r="E142" i="10"/>
  <c r="E134" i="10"/>
  <c r="E135" i="10"/>
  <c r="E137" i="10"/>
  <c r="E136" i="10"/>
  <c r="E140" i="10"/>
  <c r="E139" i="10"/>
  <c r="C148" i="9"/>
  <c r="C149" i="9"/>
  <c r="E138" i="9"/>
  <c r="E141" i="9"/>
  <c r="E142" i="9"/>
  <c r="E140" i="9"/>
  <c r="E134" i="9"/>
  <c r="E135" i="9"/>
  <c r="E137" i="9"/>
  <c r="E136" i="9"/>
  <c r="E139" i="9"/>
  <c r="C148" i="8"/>
  <c r="C149" i="8"/>
  <c r="E138" i="8"/>
  <c r="E141" i="8"/>
  <c r="E142" i="8"/>
  <c r="E140" i="8"/>
  <c r="E134" i="8"/>
  <c r="E135" i="8"/>
  <c r="E137" i="8"/>
  <c r="E136" i="8"/>
  <c r="E139" i="8"/>
  <c r="C148" i="7"/>
  <c r="C149" i="7"/>
  <c r="E138" i="7"/>
  <c r="E137" i="7"/>
  <c r="E136" i="7"/>
  <c r="E134" i="7"/>
  <c r="E140" i="7"/>
  <c r="E142" i="7"/>
  <c r="E135" i="7"/>
  <c r="E141" i="7"/>
  <c r="E139" i="7"/>
  <c r="C149" i="6"/>
  <c r="C150" i="6"/>
  <c r="E139" i="6"/>
  <c r="E142" i="6"/>
  <c r="E143" i="6"/>
  <c r="E141" i="6"/>
  <c r="E135" i="6"/>
  <c r="E136" i="6"/>
  <c r="E138" i="6"/>
  <c r="E137" i="6"/>
  <c r="E140" i="6"/>
  <c r="C148" i="5"/>
  <c r="C149" i="5"/>
  <c r="E138" i="5"/>
  <c r="E135" i="5"/>
  <c r="E134" i="5"/>
  <c r="E141" i="5"/>
  <c r="E140" i="5"/>
  <c r="E137" i="5"/>
  <c r="E136" i="5"/>
  <c r="E142" i="5"/>
  <c r="E139" i="5"/>
  <c r="C148" i="3"/>
  <c r="C149" i="3"/>
  <c r="E138" i="3"/>
  <c r="E142" i="3"/>
  <c r="E135" i="3"/>
  <c r="E137" i="3"/>
  <c r="E136" i="3"/>
  <c r="E134" i="3"/>
  <c r="E141" i="3"/>
  <c r="E140" i="3"/>
  <c r="E139" i="3"/>
  <c r="C148" i="2"/>
  <c r="C149" i="2"/>
  <c r="E138" i="2"/>
  <c r="E137" i="2"/>
  <c r="E135" i="2"/>
  <c r="E142" i="2"/>
  <c r="E134" i="2"/>
  <c r="E136" i="2"/>
  <c r="E140" i="2"/>
  <c r="E141" i="2"/>
  <c r="E139" i="2"/>
  <c r="C150" i="14" l="1"/>
  <c r="C151" i="14"/>
  <c r="C150" i="13"/>
  <c r="C151" i="13"/>
  <c r="C150" i="12"/>
  <c r="C151" i="12"/>
  <c r="C150" i="11"/>
  <c r="C151" i="11"/>
  <c r="C150" i="10"/>
  <c r="C151" i="10"/>
  <c r="C150" i="9"/>
  <c r="C151" i="9"/>
  <c r="C150" i="8"/>
  <c r="C151" i="8"/>
  <c r="C150" i="7"/>
  <c r="C151" i="7"/>
  <c r="C151" i="6"/>
  <c r="C152" i="6"/>
  <c r="C150" i="5"/>
  <c r="C151" i="5"/>
  <c r="C150" i="3"/>
  <c r="C151" i="3"/>
  <c r="C150" i="2"/>
  <c r="C151" i="2"/>
  <c r="C137" i="1" l="1"/>
  <c r="C136" i="1"/>
  <c r="C127" i="1"/>
  <c r="C129" i="1" s="1"/>
  <c r="C142" i="1" s="1"/>
  <c r="C100" i="1"/>
  <c r="C92" i="1"/>
  <c r="C99" i="1" s="1"/>
  <c r="C89" i="1"/>
  <c r="C68" i="1"/>
  <c r="B63" i="1"/>
  <c r="D63" i="1" s="1"/>
  <c r="C135" i="1" s="1"/>
  <c r="C60" i="1"/>
  <c r="C59" i="1"/>
  <c r="C58" i="1"/>
  <c r="E40" i="1"/>
  <c r="C69" i="1" s="1"/>
  <c r="D40" i="1"/>
  <c r="C122" i="1" l="1"/>
  <c r="D139" i="1" s="1"/>
  <c r="C134" i="1"/>
  <c r="C66" i="1"/>
  <c r="C140" i="1"/>
  <c r="C72" i="1"/>
  <c r="C141" i="1" s="1"/>
  <c r="C139" i="1"/>
  <c r="C143" i="1" l="1"/>
  <c r="C146" i="1" l="1"/>
  <c r="C145" i="1" s="1"/>
  <c r="E138" i="1" l="1"/>
  <c r="C149" i="1"/>
  <c r="C148" i="1"/>
  <c r="E136" i="1"/>
  <c r="E137" i="1"/>
  <c r="E134" i="1"/>
  <c r="E135" i="1"/>
  <c r="E142" i="1"/>
  <c r="E139" i="1"/>
  <c r="E140" i="1"/>
  <c r="E141" i="1"/>
  <c r="C151" i="1" l="1"/>
  <c r="C150" i="1"/>
</calcChain>
</file>

<file path=xl/sharedStrings.xml><?xml version="1.0" encoding="utf-8"?>
<sst xmlns="http://schemas.openxmlformats.org/spreadsheetml/2006/main" count="2172" uniqueCount="165">
  <si>
    <t>DADOS CADASTRAIS</t>
  </si>
  <si>
    <t>1.1</t>
  </si>
  <si>
    <t>VEÍCULO</t>
  </si>
  <si>
    <t>1.1.1</t>
  </si>
  <si>
    <t>Características</t>
  </si>
  <si>
    <t>Tipo</t>
  </si>
  <si>
    <t>Micro/Van</t>
  </si>
  <si>
    <t>Capacidade máxima e minima</t>
  </si>
  <si>
    <t>Ano/modelo admitido</t>
  </si>
  <si>
    <t>Tipo de combustível</t>
  </si>
  <si>
    <t>DIESEL</t>
  </si>
  <si>
    <t>1.1.2</t>
  </si>
  <si>
    <t>Valores</t>
  </si>
  <si>
    <t>R$ investimento</t>
  </si>
  <si>
    <t>Licenciamento</t>
  </si>
  <si>
    <t>Seguro obrigatório</t>
  </si>
  <si>
    <t>IPVA</t>
  </si>
  <si>
    <t>km/litro</t>
  </si>
  <si>
    <t>1.1.3</t>
  </si>
  <si>
    <t>Vistorias</t>
  </si>
  <si>
    <t>Vistoria semestral</t>
  </si>
  <si>
    <t>1.1.4</t>
  </si>
  <si>
    <t>Combustível</t>
  </si>
  <si>
    <t>R$ litro de diesel</t>
  </si>
  <si>
    <t>1.2</t>
  </si>
  <si>
    <t>RECURSOS HUMANOS</t>
  </si>
  <si>
    <t>1.2.1</t>
  </si>
  <si>
    <t>Motorista</t>
  </si>
  <si>
    <t>Salário base</t>
  </si>
  <si>
    <t>Carga horária mês(horas)</t>
  </si>
  <si>
    <t>Adicional noturno</t>
  </si>
  <si>
    <t>Horas extras</t>
  </si>
  <si>
    <t>1.2.2</t>
  </si>
  <si>
    <t>Monitor</t>
  </si>
  <si>
    <t>ITINERÁRIO</t>
  </si>
  <si>
    <t>2.1</t>
  </si>
  <si>
    <t>Quilometragem</t>
  </si>
  <si>
    <t>efetiva</t>
  </si>
  <si>
    <t>morta</t>
  </si>
  <si>
    <t>total</t>
  </si>
  <si>
    <t>manhã</t>
  </si>
  <si>
    <t>meio-dia</t>
  </si>
  <si>
    <t>tarde</t>
  </si>
  <si>
    <t>2.2</t>
  </si>
  <si>
    <t>Tempo de utilização do veículo</t>
  </si>
  <si>
    <t>2.3</t>
  </si>
  <si>
    <t>Taxa de uso do veículo</t>
  </si>
  <si>
    <t>Tempo de uso mensal</t>
  </si>
  <si>
    <t>Dia letivos por mês</t>
  </si>
  <si>
    <t>Tempo máximo mensal</t>
  </si>
  <si>
    <t>Taxa de uso do veículo calculado</t>
  </si>
  <si>
    <t>Taxa de uso do veículo efetiva</t>
  </si>
  <si>
    <t>2.4</t>
  </si>
  <si>
    <t>Quantidade de dias letivos por ano</t>
  </si>
  <si>
    <t>CUSTOS</t>
  </si>
  <si>
    <t>3.1</t>
  </si>
  <si>
    <t>R$ Depreciação</t>
  </si>
  <si>
    <t>3.2</t>
  </si>
  <si>
    <t>Encargos do veículo</t>
  </si>
  <si>
    <t>Licenciamneto</t>
  </si>
  <si>
    <t>3.3</t>
  </si>
  <si>
    <t>Vistorias do veículo</t>
  </si>
  <si>
    <t>RS unitário</t>
  </si>
  <si>
    <t>Quant.</t>
  </si>
  <si>
    <t>Total</t>
  </si>
  <si>
    <t>3.4</t>
  </si>
  <si>
    <t>Preço por litro</t>
  </si>
  <si>
    <t>km dia</t>
  </si>
  <si>
    <t>Dias letivos ano</t>
  </si>
  <si>
    <t>R$ ano combustível</t>
  </si>
  <si>
    <t>3.5</t>
  </si>
  <si>
    <t>Manutenção</t>
  </si>
  <si>
    <t>Relação manut./combustível</t>
  </si>
  <si>
    <t>R$ ano manutenção</t>
  </si>
  <si>
    <t>3.6</t>
  </si>
  <si>
    <t>Seguro do Serviço</t>
  </si>
  <si>
    <t>R$ anual</t>
  </si>
  <si>
    <t>3.7</t>
  </si>
  <si>
    <t>Administrativa</t>
  </si>
  <si>
    <t>3.8</t>
  </si>
  <si>
    <t>Financeira da operação</t>
  </si>
  <si>
    <t>3.9</t>
  </si>
  <si>
    <t>Recursos humanos</t>
  </si>
  <si>
    <t>3.9.1</t>
  </si>
  <si>
    <t>Carga horária</t>
  </si>
  <si>
    <t>Tempo efetivo dia</t>
  </si>
  <si>
    <t>Tempo morto dia</t>
  </si>
  <si>
    <t>Tempo trabalhado dia</t>
  </si>
  <si>
    <t>Dia letivos mês</t>
  </si>
  <si>
    <t>Tempo trabalhado mês</t>
  </si>
  <si>
    <t>Jornada de trabalho</t>
  </si>
  <si>
    <t>Custos com encargos</t>
  </si>
  <si>
    <t>Piso da categoria</t>
  </si>
  <si>
    <t>Hora extra</t>
  </si>
  <si>
    <t>Salário mensal</t>
  </si>
  <si>
    <t>Licença pat/mat</t>
  </si>
  <si>
    <t>Licença saúde</t>
  </si>
  <si>
    <t>Licença funeral</t>
  </si>
  <si>
    <t>Total das licenças</t>
  </si>
  <si>
    <t>Décimo Terceiro Salário</t>
  </si>
  <si>
    <t>Adicional de férias</t>
  </si>
  <si>
    <t>Fundo de garantia</t>
  </si>
  <si>
    <t>Base de cálculo</t>
  </si>
  <si>
    <t>R$ fundo mensal</t>
  </si>
  <si>
    <t>INSS</t>
  </si>
  <si>
    <t>Custos sem encargos</t>
  </si>
  <si>
    <t>Benifícios adicionais</t>
  </si>
  <si>
    <t>Vale refeição</t>
  </si>
  <si>
    <t>Vale transporte</t>
  </si>
  <si>
    <t>Plano de saúde</t>
  </si>
  <si>
    <t>Outros</t>
  </si>
  <si>
    <t>Sub total</t>
  </si>
  <si>
    <t>Depósito rescisão</t>
  </si>
  <si>
    <t>Aviso prévio indenizado</t>
  </si>
  <si>
    <t>Outras(10%)</t>
  </si>
  <si>
    <t>TOTAL RH</t>
  </si>
  <si>
    <t>3.10</t>
  </si>
  <si>
    <t>Simples</t>
  </si>
  <si>
    <t>LUCRO</t>
  </si>
  <si>
    <t>R$ Veículo</t>
  </si>
  <si>
    <t>Taxa de rentabilidade</t>
  </si>
  <si>
    <t>R$ lucro por ano</t>
  </si>
  <si>
    <t>R$ ano</t>
  </si>
  <si>
    <t>R$ mês</t>
  </si>
  <si>
    <t>%</t>
  </si>
  <si>
    <t>Depreciação</t>
  </si>
  <si>
    <t>Encargos do Veículo</t>
  </si>
  <si>
    <t>Vistoria do veículo</t>
  </si>
  <si>
    <t>Seguro do serviço</t>
  </si>
  <si>
    <t>Financeira</t>
  </si>
  <si>
    <t>Combustivel</t>
  </si>
  <si>
    <t>Lucro</t>
  </si>
  <si>
    <t>Preço anual</t>
  </si>
  <si>
    <t>Impostos</t>
  </si>
  <si>
    <t>PREÇO ANUAL</t>
  </si>
  <si>
    <t>PREÇO POR DIA</t>
  </si>
  <si>
    <t>PREÇO/KM</t>
  </si>
  <si>
    <t>PREÇO/KM EFETIVA</t>
  </si>
  <si>
    <t>ITINERÁRIO Nº 011</t>
  </si>
  <si>
    <t>PLANILHA DE CUSTOS/CÁLCULO TRANSPORTE ESCOLAR 2014</t>
  </si>
  <si>
    <t>ITINERÁRIO Nº 019</t>
  </si>
  <si>
    <t>Ônibus</t>
  </si>
  <si>
    <t>ITINERÁRIO Nº 001</t>
  </si>
  <si>
    <t>ITINERÁRIO Nº 003</t>
  </si>
  <si>
    <t>ITINERÁRIO Nº 005</t>
  </si>
  <si>
    <t>ITINERÁRIO Nº 007</t>
  </si>
  <si>
    <t>ITINERÁRIO Nº 006</t>
  </si>
  <si>
    <t>ITINERÁRIO Nº 008</t>
  </si>
  <si>
    <t>ITINERÁRIO Nº 009</t>
  </si>
  <si>
    <t>ITINERÁRIO Nº 010</t>
  </si>
  <si>
    <t>ITINERÁRIO Nº 014</t>
  </si>
  <si>
    <t>ITINERÁRIO Nº 012</t>
  </si>
  <si>
    <t>BESTA</t>
  </si>
  <si>
    <t>KOMBI ESCOLAR</t>
  </si>
  <si>
    <t>GASOLINA</t>
  </si>
  <si>
    <t>R$ litro de Gasolina</t>
  </si>
  <si>
    <t>PLANILHA DE CUSTOS/CÁLCULO TRANSPORTE ESCOLAR 2015</t>
  </si>
  <si>
    <t>Micro/Besta</t>
  </si>
  <si>
    <t>Micro/Topic</t>
  </si>
  <si>
    <t xml:space="preserve"> </t>
  </si>
  <si>
    <t>PLANILHA DE CUSTOS/CÁLCULO TRANSPORTE ESCOLAR 2017</t>
  </si>
  <si>
    <t>Porto Xaveir/RS, 01 de Março de 2017</t>
  </si>
  <si>
    <t>ITINERÁRIO Nº 013</t>
  </si>
  <si>
    <t>Micro ônibus</t>
  </si>
  <si>
    <t>Porto Xaveir/RS, 23 de Janeiro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</si>
</sst>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1">
    <xf numFmtId="0" fontId="0" fillId="0" borderId="0" xfId="0"/>
    <xf numFmtId="4" fontId="0" fillId="0" borderId="0" xfId="0" applyNumberFormat="1"/>
    <xf numFmtId="9" fontId="0" fillId="0" borderId="0" xfId="0" applyNumberFormat="1"/>
    <xf numFmtId="10" fontId="0" fillId="0" borderId="0" xfId="0" applyNumberFormat="1"/>
    <xf numFmtId="0" fontId="1" fillId="0" borderId="0" xfId="0" applyFont="1"/>
    <xf numFmtId="49" fontId="1" fillId="0" borderId="0" xfId="0" applyNumberFormat="1" applyFont="1" applyAlignment="1">
      <alignment wrapText="1"/>
    </xf>
    <xf numFmtId="2" fontId="0" fillId="0" borderId="0" xfId="0" applyNumberFormat="1"/>
    <xf numFmtId="2" fontId="0" fillId="0" borderId="0" xfId="0" applyNumberFormat="1" applyAlignment="1">
      <alignment horizontal="right"/>
    </xf>
    <xf numFmtId="164" fontId="0" fillId="0" borderId="0" xfId="0" applyNumberFormat="1"/>
    <xf numFmtId="1" fontId="0" fillId="0" borderId="0" xfId="0" applyNumberFormat="1"/>
    <xf numFmtId="44" fontId="0" fillId="0" borderId="0" xfId="1" applyFo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59"/>
  <sheetViews>
    <sheetView workbookViewId="0">
      <selection activeCell="B4" sqref="B4"/>
    </sheetView>
  </sheetViews>
  <sheetFormatPr defaultRowHeight="15" x14ac:dyDescent="0.25"/>
  <cols>
    <col min="2" max="2" width="40.7109375" customWidth="1"/>
    <col min="5" max="5" width="11.5703125" customWidth="1"/>
  </cols>
  <sheetData>
    <row r="3" spans="1:3" ht="30" x14ac:dyDescent="0.25">
      <c r="B3" s="5" t="s">
        <v>160</v>
      </c>
    </row>
    <row r="4" spans="1:3" x14ac:dyDescent="0.25">
      <c r="B4" s="4" t="s">
        <v>142</v>
      </c>
    </row>
    <row r="5" spans="1:3" x14ac:dyDescent="0.25">
      <c r="A5">
        <v>1</v>
      </c>
      <c r="B5" t="s">
        <v>0</v>
      </c>
    </row>
    <row r="6" spans="1:3" x14ac:dyDescent="0.25">
      <c r="A6" t="s">
        <v>1</v>
      </c>
      <c r="B6" t="s">
        <v>2</v>
      </c>
    </row>
    <row r="7" spans="1:3" x14ac:dyDescent="0.25">
      <c r="A7" t="s">
        <v>3</v>
      </c>
      <c r="B7" t="s">
        <v>4</v>
      </c>
    </row>
    <row r="8" spans="1:3" x14ac:dyDescent="0.25">
      <c r="B8" t="s">
        <v>5</v>
      </c>
      <c r="C8" t="s">
        <v>141</v>
      </c>
    </row>
    <row r="9" spans="1:3" x14ac:dyDescent="0.25">
      <c r="B9" t="s">
        <v>7</v>
      </c>
      <c r="C9">
        <v>47</v>
      </c>
    </row>
    <row r="10" spans="1:3" x14ac:dyDescent="0.25">
      <c r="B10" t="s">
        <v>8</v>
      </c>
      <c r="C10">
        <v>1989</v>
      </c>
    </row>
    <row r="11" spans="1:3" x14ac:dyDescent="0.25">
      <c r="B11" t="s">
        <v>9</v>
      </c>
      <c r="C11" t="s">
        <v>10</v>
      </c>
    </row>
    <row r="12" spans="1:3" x14ac:dyDescent="0.25">
      <c r="A12" t="s">
        <v>11</v>
      </c>
      <c r="B12" t="s">
        <v>12</v>
      </c>
    </row>
    <row r="13" spans="1:3" x14ac:dyDescent="0.25">
      <c r="B13" t="s">
        <v>13</v>
      </c>
      <c r="C13" s="1">
        <v>26000</v>
      </c>
    </row>
    <row r="14" spans="1:3" x14ac:dyDescent="0.25">
      <c r="B14" t="s">
        <v>14</v>
      </c>
      <c r="C14">
        <v>81.77</v>
      </c>
    </row>
    <row r="15" spans="1:3" x14ac:dyDescent="0.25">
      <c r="B15" t="s">
        <v>15</v>
      </c>
      <c r="C15">
        <v>251.33</v>
      </c>
    </row>
    <row r="16" spans="1:3" x14ac:dyDescent="0.25">
      <c r="B16" t="s">
        <v>16</v>
      </c>
      <c r="C16">
        <v>0</v>
      </c>
    </row>
    <row r="17" spans="1:3" x14ac:dyDescent="0.25">
      <c r="B17" t="s">
        <v>17</v>
      </c>
      <c r="C17">
        <v>2</v>
      </c>
    </row>
    <row r="18" spans="1:3" x14ac:dyDescent="0.25">
      <c r="A18" t="s">
        <v>18</v>
      </c>
      <c r="B18" t="s">
        <v>19</v>
      </c>
    </row>
    <row r="19" spans="1:3" x14ac:dyDescent="0.25">
      <c r="B19" t="s">
        <v>20</v>
      </c>
      <c r="C19" s="6">
        <v>180</v>
      </c>
    </row>
    <row r="20" spans="1:3" x14ac:dyDescent="0.25">
      <c r="A20" t="s">
        <v>21</v>
      </c>
      <c r="B20" t="s">
        <v>22</v>
      </c>
    </row>
    <row r="21" spans="1:3" x14ac:dyDescent="0.25">
      <c r="B21" t="s">
        <v>23</v>
      </c>
      <c r="C21">
        <v>3.1</v>
      </c>
    </row>
    <row r="22" spans="1:3" x14ac:dyDescent="0.25">
      <c r="A22" t="s">
        <v>24</v>
      </c>
      <c r="B22" t="s">
        <v>25</v>
      </c>
    </row>
    <row r="23" spans="1:3" x14ac:dyDescent="0.25">
      <c r="A23" t="s">
        <v>26</v>
      </c>
      <c r="B23" t="s">
        <v>27</v>
      </c>
    </row>
    <row r="24" spans="1:3" x14ac:dyDescent="0.25">
      <c r="B24" t="s">
        <v>28</v>
      </c>
      <c r="C24" s="1">
        <v>1125</v>
      </c>
    </row>
    <row r="25" spans="1:3" x14ac:dyDescent="0.25">
      <c r="B25" t="s">
        <v>29</v>
      </c>
      <c r="C25">
        <v>150</v>
      </c>
    </row>
    <row r="26" spans="1:3" x14ac:dyDescent="0.25">
      <c r="B26" t="s">
        <v>30</v>
      </c>
    </row>
    <row r="27" spans="1:3" x14ac:dyDescent="0.25">
      <c r="B27" t="s">
        <v>31</v>
      </c>
    </row>
    <row r="28" spans="1:3" x14ac:dyDescent="0.25">
      <c r="A28" t="s">
        <v>32</v>
      </c>
      <c r="B28" t="s">
        <v>33</v>
      </c>
    </row>
    <row r="29" spans="1:3" x14ac:dyDescent="0.25">
      <c r="B29" t="s">
        <v>28</v>
      </c>
    </row>
    <row r="30" spans="1:3" x14ac:dyDescent="0.25">
      <c r="B30" t="s">
        <v>29</v>
      </c>
    </row>
    <row r="31" spans="1:3" x14ac:dyDescent="0.25">
      <c r="B31" t="s">
        <v>30</v>
      </c>
    </row>
    <row r="32" spans="1:3" x14ac:dyDescent="0.25">
      <c r="B32" t="s">
        <v>31</v>
      </c>
    </row>
    <row r="34" spans="1:5" x14ac:dyDescent="0.25">
      <c r="A34">
        <v>2</v>
      </c>
      <c r="B34" t="s">
        <v>34</v>
      </c>
    </row>
    <row r="35" spans="1:5" x14ac:dyDescent="0.25">
      <c r="A35" t="s">
        <v>35</v>
      </c>
      <c r="B35" t="s">
        <v>36</v>
      </c>
    </row>
    <row r="36" spans="1:5" x14ac:dyDescent="0.25">
      <c r="C36" t="s">
        <v>37</v>
      </c>
      <c r="D36" t="s">
        <v>38</v>
      </c>
      <c r="E36" t="s">
        <v>39</v>
      </c>
    </row>
    <row r="37" spans="1:5" x14ac:dyDescent="0.25">
      <c r="B37" t="s">
        <v>40</v>
      </c>
      <c r="C37">
        <v>36</v>
      </c>
      <c r="D37">
        <v>0</v>
      </c>
      <c r="E37">
        <v>36</v>
      </c>
    </row>
    <row r="38" spans="1:5" x14ac:dyDescent="0.25">
      <c r="B38" t="s">
        <v>41</v>
      </c>
      <c r="C38">
        <v>36</v>
      </c>
      <c r="D38">
        <v>0</v>
      </c>
      <c r="E38">
        <v>36</v>
      </c>
    </row>
    <row r="39" spans="1:5" x14ac:dyDescent="0.25">
      <c r="B39" t="s">
        <v>42</v>
      </c>
      <c r="C39">
        <v>38</v>
      </c>
      <c r="D39">
        <v>0</v>
      </c>
      <c r="E39">
        <v>38</v>
      </c>
    </row>
    <row r="40" spans="1:5" x14ac:dyDescent="0.25">
      <c r="B40" t="s">
        <v>39</v>
      </c>
      <c r="C40">
        <v>110</v>
      </c>
      <c r="D40">
        <f>D37+D38+D39</f>
        <v>0</v>
      </c>
      <c r="E40">
        <v>110</v>
      </c>
    </row>
    <row r="41" spans="1:5" x14ac:dyDescent="0.25">
      <c r="A41" t="s">
        <v>43</v>
      </c>
      <c r="B41" t="s">
        <v>44</v>
      </c>
    </row>
    <row r="42" spans="1:5" x14ac:dyDescent="0.25">
      <c r="C42" t="s">
        <v>37</v>
      </c>
      <c r="D42" t="s">
        <v>38</v>
      </c>
      <c r="E42" t="s">
        <v>39</v>
      </c>
    </row>
    <row r="43" spans="1:5" x14ac:dyDescent="0.25">
      <c r="B43" t="s">
        <v>40</v>
      </c>
    </row>
    <row r="44" spans="1:5" x14ac:dyDescent="0.25">
      <c r="B44" t="s">
        <v>41</v>
      </c>
    </row>
    <row r="45" spans="1:5" x14ac:dyDescent="0.25">
      <c r="B45" t="s">
        <v>42</v>
      </c>
    </row>
    <row r="46" spans="1:5" x14ac:dyDescent="0.25">
      <c r="B46" t="s">
        <v>39</v>
      </c>
    </row>
    <row r="47" spans="1:5" x14ac:dyDescent="0.25">
      <c r="A47" t="s">
        <v>45</v>
      </c>
      <c r="B47" t="s">
        <v>46</v>
      </c>
      <c r="C47">
        <v>80</v>
      </c>
    </row>
    <row r="48" spans="1:5" x14ac:dyDescent="0.25">
      <c r="B48" t="s">
        <v>47</v>
      </c>
      <c r="C48">
        <v>188.57</v>
      </c>
    </row>
    <row r="49" spans="1:4" x14ac:dyDescent="0.25">
      <c r="B49" t="s">
        <v>48</v>
      </c>
      <c r="C49">
        <v>20</v>
      </c>
    </row>
    <row r="50" spans="1:4" x14ac:dyDescent="0.25">
      <c r="B50" t="s">
        <v>49</v>
      </c>
      <c r="C50">
        <v>1.17</v>
      </c>
    </row>
    <row r="51" spans="1:4" x14ac:dyDescent="0.25">
      <c r="B51" t="s">
        <v>50</v>
      </c>
      <c r="C51">
        <v>1</v>
      </c>
    </row>
    <row r="52" spans="1:4" x14ac:dyDescent="0.25">
      <c r="B52" t="s">
        <v>51</v>
      </c>
    </row>
    <row r="53" spans="1:4" x14ac:dyDescent="0.25">
      <c r="A53" t="s">
        <v>52</v>
      </c>
      <c r="B53" t="s">
        <v>53</v>
      </c>
      <c r="C53">
        <v>200</v>
      </c>
    </row>
    <row r="55" spans="1:4" x14ac:dyDescent="0.25">
      <c r="A55">
        <v>3</v>
      </c>
      <c r="B55" t="s">
        <v>54</v>
      </c>
    </row>
    <row r="56" spans="1:4" x14ac:dyDescent="0.25">
      <c r="A56" t="s">
        <v>55</v>
      </c>
      <c r="B56" t="s">
        <v>56</v>
      </c>
      <c r="C56">
        <v>0</v>
      </c>
    </row>
    <row r="57" spans="1:4" x14ac:dyDescent="0.25">
      <c r="A57" t="s">
        <v>57</v>
      </c>
      <c r="B57" t="s">
        <v>58</v>
      </c>
    </row>
    <row r="58" spans="1:4" x14ac:dyDescent="0.25">
      <c r="B58" t="s">
        <v>59</v>
      </c>
      <c r="C58">
        <f>C14</f>
        <v>81.77</v>
      </c>
    </row>
    <row r="59" spans="1:4" x14ac:dyDescent="0.25">
      <c r="B59" t="s">
        <v>15</v>
      </c>
      <c r="C59">
        <f>C15</f>
        <v>251.33</v>
      </c>
    </row>
    <row r="60" spans="1:4" x14ac:dyDescent="0.25">
      <c r="B60" t="s">
        <v>16</v>
      </c>
      <c r="C60">
        <f>C16</f>
        <v>0</v>
      </c>
    </row>
    <row r="61" spans="1:4" x14ac:dyDescent="0.25">
      <c r="A61" t="s">
        <v>60</v>
      </c>
      <c r="B61" t="s">
        <v>61</v>
      </c>
    </row>
    <row r="62" spans="1:4" x14ac:dyDescent="0.25">
      <c r="B62" t="s">
        <v>62</v>
      </c>
      <c r="C62" t="s">
        <v>63</v>
      </c>
      <c r="D62" t="s">
        <v>64</v>
      </c>
    </row>
    <row r="63" spans="1:4" x14ac:dyDescent="0.25">
      <c r="B63">
        <f>C19</f>
        <v>180</v>
      </c>
      <c r="C63">
        <v>2</v>
      </c>
      <c r="D63">
        <f>B63*C63</f>
        <v>360</v>
      </c>
    </row>
    <row r="64" spans="1:4" x14ac:dyDescent="0.25">
      <c r="A64" t="s">
        <v>65</v>
      </c>
      <c r="B64" t="s">
        <v>22</v>
      </c>
    </row>
    <row r="65" spans="1:3" x14ac:dyDescent="0.25">
      <c r="B65" t="s">
        <v>66</v>
      </c>
      <c r="C65">
        <f>C21</f>
        <v>3.1</v>
      </c>
    </row>
    <row r="66" spans="1:3" x14ac:dyDescent="0.25">
      <c r="B66" t="s">
        <v>67</v>
      </c>
      <c r="C66">
        <f>E40</f>
        <v>110</v>
      </c>
    </row>
    <row r="67" spans="1:3" x14ac:dyDescent="0.25">
      <c r="B67" t="s">
        <v>68</v>
      </c>
      <c r="C67">
        <v>200</v>
      </c>
    </row>
    <row r="68" spans="1:3" x14ac:dyDescent="0.25">
      <c r="B68" t="s">
        <v>17</v>
      </c>
      <c r="C68">
        <f>C17</f>
        <v>2</v>
      </c>
    </row>
    <row r="69" spans="1:3" x14ac:dyDescent="0.25">
      <c r="B69" t="s">
        <v>69</v>
      </c>
      <c r="C69">
        <f>(E40*200)/3*C21</f>
        <v>22733.333333333332</v>
      </c>
    </row>
    <row r="70" spans="1:3" x14ac:dyDescent="0.25">
      <c r="A70" t="s">
        <v>70</v>
      </c>
      <c r="B70" t="s">
        <v>71</v>
      </c>
    </row>
    <row r="71" spans="1:3" x14ac:dyDescent="0.25">
      <c r="B71" t="s">
        <v>72</v>
      </c>
      <c r="C71">
        <v>1.25</v>
      </c>
    </row>
    <row r="72" spans="1:3" x14ac:dyDescent="0.25">
      <c r="B72" t="s">
        <v>73</v>
      </c>
      <c r="C72" s="6">
        <f>C69*C71</f>
        <v>28416.666666666664</v>
      </c>
    </row>
    <row r="73" spans="1:3" x14ac:dyDescent="0.25">
      <c r="A73" t="s">
        <v>74</v>
      </c>
      <c r="B73" t="s">
        <v>75</v>
      </c>
    </row>
    <row r="74" spans="1:3" x14ac:dyDescent="0.25">
      <c r="B74" t="s">
        <v>76</v>
      </c>
      <c r="C74" s="6">
        <v>852</v>
      </c>
    </row>
    <row r="75" spans="1:3" x14ac:dyDescent="0.25">
      <c r="A75" t="s">
        <v>77</v>
      </c>
      <c r="B75" t="s">
        <v>78</v>
      </c>
    </row>
    <row r="76" spans="1:3" x14ac:dyDescent="0.25">
      <c r="B76" t="s">
        <v>76</v>
      </c>
      <c r="C76" s="6">
        <v>4200</v>
      </c>
    </row>
    <row r="77" spans="1:3" x14ac:dyDescent="0.25">
      <c r="A77" t="s">
        <v>79</v>
      </c>
      <c r="B77" t="s">
        <v>80</v>
      </c>
    </row>
    <row r="78" spans="1:3" x14ac:dyDescent="0.25">
      <c r="B78" t="s">
        <v>76</v>
      </c>
    </row>
    <row r="79" spans="1:3" x14ac:dyDescent="0.25">
      <c r="A79" t="s">
        <v>81</v>
      </c>
      <c r="B79" t="s">
        <v>82</v>
      </c>
    </row>
    <row r="80" spans="1:3" x14ac:dyDescent="0.25">
      <c r="A80" t="s">
        <v>83</v>
      </c>
      <c r="B80" t="s">
        <v>27</v>
      </c>
    </row>
    <row r="81" spans="1:3" x14ac:dyDescent="0.25">
      <c r="B81" t="s">
        <v>84</v>
      </c>
    </row>
    <row r="82" spans="1:3" x14ac:dyDescent="0.25">
      <c r="B82" t="s">
        <v>85</v>
      </c>
    </row>
    <row r="83" spans="1:3" x14ac:dyDescent="0.25">
      <c r="B83" t="s">
        <v>86</v>
      </c>
    </row>
    <row r="84" spans="1:3" x14ac:dyDescent="0.25">
      <c r="B84" t="s">
        <v>87</v>
      </c>
    </row>
    <row r="85" spans="1:3" x14ac:dyDescent="0.25">
      <c r="B85" t="s">
        <v>88</v>
      </c>
    </row>
    <row r="86" spans="1:3" x14ac:dyDescent="0.25">
      <c r="B86" t="s">
        <v>89</v>
      </c>
    </row>
    <row r="87" spans="1:3" x14ac:dyDescent="0.25">
      <c r="B87" t="s">
        <v>90</v>
      </c>
    </row>
    <row r="88" spans="1:3" x14ac:dyDescent="0.25">
      <c r="A88" t="s">
        <v>83</v>
      </c>
      <c r="B88" t="s">
        <v>91</v>
      </c>
    </row>
    <row r="89" spans="1:3" x14ac:dyDescent="0.25">
      <c r="B89" t="s">
        <v>92</v>
      </c>
      <c r="C89" s="6">
        <f>C24</f>
        <v>1125</v>
      </c>
    </row>
    <row r="90" spans="1:3" x14ac:dyDescent="0.25">
      <c r="B90" t="s">
        <v>93</v>
      </c>
    </row>
    <row r="91" spans="1:3" x14ac:dyDescent="0.25">
      <c r="B91" t="s">
        <v>30</v>
      </c>
    </row>
    <row r="92" spans="1:3" x14ac:dyDescent="0.25">
      <c r="B92" t="s">
        <v>94</v>
      </c>
      <c r="C92" s="6">
        <f>C24</f>
        <v>1125</v>
      </c>
    </row>
    <row r="94" spans="1:3" x14ac:dyDescent="0.25">
      <c r="B94" t="s">
        <v>95</v>
      </c>
    </row>
    <row r="95" spans="1:3" x14ac:dyDescent="0.25">
      <c r="B95" t="s">
        <v>96</v>
      </c>
    </row>
    <row r="96" spans="1:3" x14ac:dyDescent="0.25">
      <c r="B96" t="s">
        <v>97</v>
      </c>
    </row>
    <row r="97" spans="1:3" x14ac:dyDescent="0.25">
      <c r="B97" t="s">
        <v>98</v>
      </c>
    </row>
    <row r="99" spans="1:3" x14ac:dyDescent="0.25">
      <c r="B99" t="s">
        <v>99</v>
      </c>
      <c r="C99">
        <f>C92/12</f>
        <v>93.75</v>
      </c>
    </row>
    <row r="100" spans="1:3" x14ac:dyDescent="0.25">
      <c r="B100" t="s">
        <v>100</v>
      </c>
      <c r="C100" s="6">
        <f>(C24/3)/12</f>
        <v>31.25</v>
      </c>
    </row>
    <row r="102" spans="1:3" x14ac:dyDescent="0.25">
      <c r="B102" t="s">
        <v>101</v>
      </c>
    </row>
    <row r="103" spans="1:3" x14ac:dyDescent="0.25">
      <c r="B103" t="s">
        <v>102</v>
      </c>
      <c r="C103" s="6">
        <v>1581.6669999999999</v>
      </c>
    </row>
    <row r="104" spans="1:3" x14ac:dyDescent="0.25">
      <c r="B104" t="s">
        <v>103</v>
      </c>
      <c r="C104" s="6">
        <v>126.5333</v>
      </c>
    </row>
    <row r="106" spans="1:3" x14ac:dyDescent="0.25">
      <c r="B106" t="s">
        <v>104</v>
      </c>
    </row>
    <row r="107" spans="1:3" x14ac:dyDescent="0.25">
      <c r="B107" t="s">
        <v>102</v>
      </c>
      <c r="C107">
        <v>1377.78</v>
      </c>
    </row>
    <row r="108" spans="1:3" x14ac:dyDescent="0.25">
      <c r="B108" t="s">
        <v>103</v>
      </c>
    </row>
    <row r="110" spans="1:3" x14ac:dyDescent="0.25">
      <c r="A110" t="s">
        <v>83</v>
      </c>
      <c r="B110" t="s">
        <v>105</v>
      </c>
    </row>
    <row r="111" spans="1:3" x14ac:dyDescent="0.25">
      <c r="B111" t="s">
        <v>106</v>
      </c>
    </row>
    <row r="112" spans="1:3" x14ac:dyDescent="0.25">
      <c r="B112" t="s">
        <v>107</v>
      </c>
    </row>
    <row r="113" spans="1:3" x14ac:dyDescent="0.25">
      <c r="B113" t="s">
        <v>108</v>
      </c>
    </row>
    <row r="114" spans="1:3" x14ac:dyDescent="0.25">
      <c r="B114" t="s">
        <v>109</v>
      </c>
    </row>
    <row r="115" spans="1:3" x14ac:dyDescent="0.25">
      <c r="B115" t="s">
        <v>110</v>
      </c>
    </row>
    <row r="116" spans="1:3" x14ac:dyDescent="0.25">
      <c r="B116" t="s">
        <v>111</v>
      </c>
    </row>
    <row r="118" spans="1:3" x14ac:dyDescent="0.25">
      <c r="B118" t="s">
        <v>112</v>
      </c>
    </row>
    <row r="119" spans="1:3" x14ac:dyDescent="0.25">
      <c r="B119" t="s">
        <v>113</v>
      </c>
    </row>
    <row r="120" spans="1:3" x14ac:dyDescent="0.25">
      <c r="B120" t="s">
        <v>114</v>
      </c>
      <c r="C120">
        <v>142.35</v>
      </c>
    </row>
    <row r="122" spans="1:3" x14ac:dyDescent="0.25">
      <c r="B122" t="s">
        <v>115</v>
      </c>
      <c r="C122">
        <f>C92+C99+C100+C104+C120</f>
        <v>1518.8833</v>
      </c>
    </row>
    <row r="124" spans="1:3" x14ac:dyDescent="0.25">
      <c r="A124" t="s">
        <v>116</v>
      </c>
      <c r="B124" t="s">
        <v>117</v>
      </c>
      <c r="C124" s="2">
        <v>0.06</v>
      </c>
    </row>
    <row r="126" spans="1:3" x14ac:dyDescent="0.25">
      <c r="A126">
        <v>4</v>
      </c>
      <c r="B126" t="s">
        <v>118</v>
      </c>
    </row>
    <row r="127" spans="1:3" x14ac:dyDescent="0.25">
      <c r="B127" t="s">
        <v>119</v>
      </c>
      <c r="C127" s="1">
        <f>C13</f>
        <v>26000</v>
      </c>
    </row>
    <row r="128" spans="1:3" x14ac:dyDescent="0.25">
      <c r="B128" t="s">
        <v>120</v>
      </c>
      <c r="C128" s="3">
        <v>0.25</v>
      </c>
    </row>
    <row r="129" spans="2:5" x14ac:dyDescent="0.25">
      <c r="B129" t="s">
        <v>121</v>
      </c>
      <c r="C129" s="6">
        <f>C127*C128</f>
        <v>6500</v>
      </c>
    </row>
    <row r="132" spans="2:5" x14ac:dyDescent="0.25">
      <c r="C132" t="s">
        <v>122</v>
      </c>
      <c r="D132" t="s">
        <v>123</v>
      </c>
      <c r="E132" t="s">
        <v>124</v>
      </c>
    </row>
    <row r="133" spans="2:5" x14ac:dyDescent="0.25">
      <c r="B133" t="s">
        <v>125</v>
      </c>
    </row>
    <row r="134" spans="2:5" x14ac:dyDescent="0.25">
      <c r="B134" t="s">
        <v>126</v>
      </c>
      <c r="C134">
        <f>C58+C59+C60</f>
        <v>333.1</v>
      </c>
      <c r="E134" s="7">
        <f>(C134*100)/C145</f>
        <v>0.38500213124558352</v>
      </c>
    </row>
    <row r="135" spans="2:5" x14ac:dyDescent="0.25">
      <c r="B135" t="s">
        <v>127</v>
      </c>
      <c r="C135" s="6">
        <f>D63</f>
        <v>360</v>
      </c>
      <c r="E135" s="6">
        <f>(C135*100)/C145</f>
        <v>0.41609356724229984</v>
      </c>
    </row>
    <row r="136" spans="2:5" x14ac:dyDescent="0.25">
      <c r="B136" t="s">
        <v>128</v>
      </c>
      <c r="C136" s="6">
        <f>C74</f>
        <v>852</v>
      </c>
      <c r="E136" s="6">
        <f>(C136*100)/C145</f>
        <v>0.98475477580677628</v>
      </c>
    </row>
    <row r="137" spans="2:5" x14ac:dyDescent="0.25">
      <c r="B137" t="s">
        <v>78</v>
      </c>
      <c r="C137" s="6">
        <f>C76</f>
        <v>4200</v>
      </c>
      <c r="E137" s="6">
        <f>(C137*100)/C145</f>
        <v>4.8544249511601647</v>
      </c>
    </row>
    <row r="138" spans="2:5" x14ac:dyDescent="0.25">
      <c r="B138" t="s">
        <v>129</v>
      </c>
      <c r="E138">
        <f>(C138*100)/C145</f>
        <v>0</v>
      </c>
    </row>
    <row r="139" spans="2:5" x14ac:dyDescent="0.25">
      <c r="B139" t="s">
        <v>82</v>
      </c>
      <c r="C139" s="6">
        <f>C122*12</f>
        <v>18226.599600000001</v>
      </c>
      <c r="D139" s="6">
        <f>C122</f>
        <v>1518.8833</v>
      </c>
      <c r="E139" s="6">
        <f>(C139*100)/C145</f>
        <v>21.066585684058545</v>
      </c>
    </row>
    <row r="140" spans="2:5" x14ac:dyDescent="0.25">
      <c r="B140" t="s">
        <v>130</v>
      </c>
      <c r="C140" s="6">
        <f>C69</f>
        <v>22733.333333333332</v>
      </c>
      <c r="E140" s="6">
        <f>(C140*100)/C145</f>
        <v>26.275538227708189</v>
      </c>
    </row>
    <row r="141" spans="2:5" x14ac:dyDescent="0.25">
      <c r="B141" t="s">
        <v>71</v>
      </c>
      <c r="C141" s="6">
        <f>C72</f>
        <v>28416.666666666664</v>
      </c>
      <c r="E141" s="6">
        <f>(C141*100)/C145</f>
        <v>32.844422784635242</v>
      </c>
    </row>
    <row r="142" spans="2:5" x14ac:dyDescent="0.25">
      <c r="B142" t="s">
        <v>131</v>
      </c>
      <c r="C142" s="6">
        <f>C129</f>
        <v>6500</v>
      </c>
      <c r="E142" s="6">
        <f>(C142*100)/C145</f>
        <v>7.512800519652636</v>
      </c>
    </row>
    <row r="143" spans="2:5" x14ac:dyDescent="0.25">
      <c r="B143" t="s">
        <v>111</v>
      </c>
      <c r="C143">
        <f>C134+C135+C136+C137+C138+C139+C140+C141+C142</f>
        <v>81621.699599999993</v>
      </c>
    </row>
    <row r="145" spans="2:5" x14ac:dyDescent="0.25">
      <c r="B145" t="s">
        <v>132</v>
      </c>
      <c r="C145">
        <f>C143+C146</f>
        <v>86519.001575999995</v>
      </c>
      <c r="E145" s="2">
        <v>1</v>
      </c>
    </row>
    <row r="146" spans="2:5" x14ac:dyDescent="0.25">
      <c r="B146" t="s">
        <v>133</v>
      </c>
      <c r="C146">
        <f>C143*E146</f>
        <v>4897.3019759999997</v>
      </c>
      <c r="E146" s="2">
        <v>0.06</v>
      </c>
    </row>
    <row r="148" spans="2:5" x14ac:dyDescent="0.25">
      <c r="B148" t="s">
        <v>134</v>
      </c>
      <c r="C148">
        <f>C145</f>
        <v>86519.001575999995</v>
      </c>
    </row>
    <row r="149" spans="2:5" x14ac:dyDescent="0.25">
      <c r="B149" t="s">
        <v>135</v>
      </c>
      <c r="C149" s="6">
        <f>C145/200</f>
        <v>432.59500787999997</v>
      </c>
    </row>
    <row r="150" spans="2:5" x14ac:dyDescent="0.25">
      <c r="B150" t="s">
        <v>136</v>
      </c>
      <c r="C150" s="6">
        <f>C149/E40</f>
        <v>3.9326818898181815</v>
      </c>
    </row>
    <row r="151" spans="2:5" x14ac:dyDescent="0.25">
      <c r="B151" t="s">
        <v>137</v>
      </c>
      <c r="C151" s="6">
        <f>C149/C40</f>
        <v>3.9326818898181815</v>
      </c>
    </row>
    <row r="159" spans="2:5" x14ac:dyDescent="0.25">
      <c r="B159" t="s">
        <v>161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59"/>
  <sheetViews>
    <sheetView workbookViewId="0">
      <selection activeCell="M18" sqref="M18"/>
    </sheetView>
  </sheetViews>
  <sheetFormatPr defaultRowHeight="15" x14ac:dyDescent="0.25"/>
  <cols>
    <col min="2" max="2" width="34" customWidth="1"/>
    <col min="3" max="3" width="12.140625" bestFit="1" customWidth="1"/>
    <col min="6" max="6" width="11" customWidth="1"/>
    <col min="258" max="258" width="34" customWidth="1"/>
    <col min="262" max="262" width="11" customWidth="1"/>
    <col min="514" max="514" width="34" customWidth="1"/>
    <col min="518" max="518" width="11" customWidth="1"/>
    <col min="770" max="770" width="34" customWidth="1"/>
    <col min="774" max="774" width="11" customWidth="1"/>
    <col min="1026" max="1026" width="34" customWidth="1"/>
    <col min="1030" max="1030" width="11" customWidth="1"/>
    <col min="1282" max="1282" width="34" customWidth="1"/>
    <col min="1286" max="1286" width="11" customWidth="1"/>
    <col min="1538" max="1538" width="34" customWidth="1"/>
    <col min="1542" max="1542" width="11" customWidth="1"/>
    <col min="1794" max="1794" width="34" customWidth="1"/>
    <col min="1798" max="1798" width="11" customWidth="1"/>
    <col min="2050" max="2050" width="34" customWidth="1"/>
    <col min="2054" max="2054" width="11" customWidth="1"/>
    <col min="2306" max="2306" width="34" customWidth="1"/>
    <col min="2310" max="2310" width="11" customWidth="1"/>
    <col min="2562" max="2562" width="34" customWidth="1"/>
    <col min="2566" max="2566" width="11" customWidth="1"/>
    <col min="2818" max="2818" width="34" customWidth="1"/>
    <col min="2822" max="2822" width="11" customWidth="1"/>
    <col min="3074" max="3074" width="34" customWidth="1"/>
    <col min="3078" max="3078" width="11" customWidth="1"/>
    <col min="3330" max="3330" width="34" customWidth="1"/>
    <col min="3334" max="3334" width="11" customWidth="1"/>
    <col min="3586" max="3586" width="34" customWidth="1"/>
    <col min="3590" max="3590" width="11" customWidth="1"/>
    <col min="3842" max="3842" width="34" customWidth="1"/>
    <col min="3846" max="3846" width="11" customWidth="1"/>
    <col min="4098" max="4098" width="34" customWidth="1"/>
    <col min="4102" max="4102" width="11" customWidth="1"/>
    <col min="4354" max="4354" width="34" customWidth="1"/>
    <col min="4358" max="4358" width="11" customWidth="1"/>
    <col min="4610" max="4610" width="34" customWidth="1"/>
    <col min="4614" max="4614" width="11" customWidth="1"/>
    <col min="4866" max="4866" width="34" customWidth="1"/>
    <col min="4870" max="4870" width="11" customWidth="1"/>
    <col min="5122" max="5122" width="34" customWidth="1"/>
    <col min="5126" max="5126" width="11" customWidth="1"/>
    <col min="5378" max="5378" width="34" customWidth="1"/>
    <col min="5382" max="5382" width="11" customWidth="1"/>
    <col min="5634" max="5634" width="34" customWidth="1"/>
    <col min="5638" max="5638" width="11" customWidth="1"/>
    <col min="5890" max="5890" width="34" customWidth="1"/>
    <col min="5894" max="5894" width="11" customWidth="1"/>
    <col min="6146" max="6146" width="34" customWidth="1"/>
    <col min="6150" max="6150" width="11" customWidth="1"/>
    <col min="6402" max="6402" width="34" customWidth="1"/>
    <col min="6406" max="6406" width="11" customWidth="1"/>
    <col min="6658" max="6658" width="34" customWidth="1"/>
    <col min="6662" max="6662" width="11" customWidth="1"/>
    <col min="6914" max="6914" width="34" customWidth="1"/>
    <col min="6918" max="6918" width="11" customWidth="1"/>
    <col min="7170" max="7170" width="34" customWidth="1"/>
    <col min="7174" max="7174" width="11" customWidth="1"/>
    <col min="7426" max="7426" width="34" customWidth="1"/>
    <col min="7430" max="7430" width="11" customWidth="1"/>
    <col min="7682" max="7682" width="34" customWidth="1"/>
    <col min="7686" max="7686" width="11" customWidth="1"/>
    <col min="7938" max="7938" width="34" customWidth="1"/>
    <col min="7942" max="7942" width="11" customWidth="1"/>
    <col min="8194" max="8194" width="34" customWidth="1"/>
    <col min="8198" max="8198" width="11" customWidth="1"/>
    <col min="8450" max="8450" width="34" customWidth="1"/>
    <col min="8454" max="8454" width="11" customWidth="1"/>
    <col min="8706" max="8706" width="34" customWidth="1"/>
    <col min="8710" max="8710" width="11" customWidth="1"/>
    <col min="8962" max="8962" width="34" customWidth="1"/>
    <col min="8966" max="8966" width="11" customWidth="1"/>
    <col min="9218" max="9218" width="34" customWidth="1"/>
    <col min="9222" max="9222" width="11" customWidth="1"/>
    <col min="9474" max="9474" width="34" customWidth="1"/>
    <col min="9478" max="9478" width="11" customWidth="1"/>
    <col min="9730" max="9730" width="34" customWidth="1"/>
    <col min="9734" max="9734" width="11" customWidth="1"/>
    <col min="9986" max="9986" width="34" customWidth="1"/>
    <col min="9990" max="9990" width="11" customWidth="1"/>
    <col min="10242" max="10242" width="34" customWidth="1"/>
    <col min="10246" max="10246" width="11" customWidth="1"/>
    <col min="10498" max="10498" width="34" customWidth="1"/>
    <col min="10502" max="10502" width="11" customWidth="1"/>
    <col min="10754" max="10754" width="34" customWidth="1"/>
    <col min="10758" max="10758" width="11" customWidth="1"/>
    <col min="11010" max="11010" width="34" customWidth="1"/>
    <col min="11014" max="11014" width="11" customWidth="1"/>
    <col min="11266" max="11266" width="34" customWidth="1"/>
    <col min="11270" max="11270" width="11" customWidth="1"/>
    <col min="11522" max="11522" width="34" customWidth="1"/>
    <col min="11526" max="11526" width="11" customWidth="1"/>
    <col min="11778" max="11778" width="34" customWidth="1"/>
    <col min="11782" max="11782" width="11" customWidth="1"/>
    <col min="12034" max="12034" width="34" customWidth="1"/>
    <col min="12038" max="12038" width="11" customWidth="1"/>
    <col min="12290" max="12290" width="34" customWidth="1"/>
    <col min="12294" max="12294" width="11" customWidth="1"/>
    <col min="12546" max="12546" width="34" customWidth="1"/>
    <col min="12550" max="12550" width="11" customWidth="1"/>
    <col min="12802" max="12802" width="34" customWidth="1"/>
    <col min="12806" max="12806" width="11" customWidth="1"/>
    <col min="13058" max="13058" width="34" customWidth="1"/>
    <col min="13062" max="13062" width="11" customWidth="1"/>
    <col min="13314" max="13314" width="34" customWidth="1"/>
    <col min="13318" max="13318" width="11" customWidth="1"/>
    <col min="13570" max="13570" width="34" customWidth="1"/>
    <col min="13574" max="13574" width="11" customWidth="1"/>
    <col min="13826" max="13826" width="34" customWidth="1"/>
    <col min="13830" max="13830" width="11" customWidth="1"/>
    <col min="14082" max="14082" width="34" customWidth="1"/>
    <col min="14086" max="14086" width="11" customWidth="1"/>
    <col min="14338" max="14338" width="34" customWidth="1"/>
    <col min="14342" max="14342" width="11" customWidth="1"/>
    <col min="14594" max="14594" width="34" customWidth="1"/>
    <col min="14598" max="14598" width="11" customWidth="1"/>
    <col min="14850" max="14850" width="34" customWidth="1"/>
    <col min="14854" max="14854" width="11" customWidth="1"/>
    <col min="15106" max="15106" width="34" customWidth="1"/>
    <col min="15110" max="15110" width="11" customWidth="1"/>
    <col min="15362" max="15362" width="34" customWidth="1"/>
    <col min="15366" max="15366" width="11" customWidth="1"/>
    <col min="15618" max="15618" width="34" customWidth="1"/>
    <col min="15622" max="15622" width="11" customWidth="1"/>
    <col min="15874" max="15874" width="34" customWidth="1"/>
    <col min="15878" max="15878" width="11" customWidth="1"/>
    <col min="16130" max="16130" width="34" customWidth="1"/>
    <col min="16134" max="16134" width="11" customWidth="1"/>
  </cols>
  <sheetData>
    <row r="2" spans="1:3" ht="14.25" customHeight="1" x14ac:dyDescent="0.25"/>
    <row r="3" spans="1:3" ht="30" x14ac:dyDescent="0.25">
      <c r="B3" s="5" t="s">
        <v>160</v>
      </c>
    </row>
    <row r="4" spans="1:3" x14ac:dyDescent="0.25">
      <c r="B4" s="4" t="s">
        <v>138</v>
      </c>
    </row>
    <row r="5" spans="1:3" x14ac:dyDescent="0.25">
      <c r="A5">
        <v>1</v>
      </c>
      <c r="B5" t="s">
        <v>0</v>
      </c>
    </row>
    <row r="6" spans="1:3" x14ac:dyDescent="0.25">
      <c r="A6" t="s">
        <v>1</v>
      </c>
      <c r="B6" t="s">
        <v>2</v>
      </c>
    </row>
    <row r="7" spans="1:3" x14ac:dyDescent="0.25">
      <c r="A7" t="s">
        <v>3</v>
      </c>
      <c r="B7" t="s">
        <v>4</v>
      </c>
    </row>
    <row r="8" spans="1:3" x14ac:dyDescent="0.25">
      <c r="B8" t="s">
        <v>5</v>
      </c>
      <c r="C8" t="s">
        <v>6</v>
      </c>
    </row>
    <row r="9" spans="1:3" x14ac:dyDescent="0.25">
      <c r="B9" t="s">
        <v>7</v>
      </c>
      <c r="C9">
        <v>19</v>
      </c>
    </row>
    <row r="10" spans="1:3" x14ac:dyDescent="0.25">
      <c r="B10" t="s">
        <v>8</v>
      </c>
      <c r="C10">
        <v>2007</v>
      </c>
    </row>
    <row r="11" spans="1:3" x14ac:dyDescent="0.25">
      <c r="B11" t="s">
        <v>9</v>
      </c>
      <c r="C11" t="s">
        <v>10</v>
      </c>
    </row>
    <row r="12" spans="1:3" x14ac:dyDescent="0.25">
      <c r="A12" t="s">
        <v>11</v>
      </c>
      <c r="B12" t="s">
        <v>12</v>
      </c>
    </row>
    <row r="13" spans="1:3" x14ac:dyDescent="0.25">
      <c r="B13" t="s">
        <v>13</v>
      </c>
      <c r="C13" s="1">
        <v>60000</v>
      </c>
    </row>
    <row r="14" spans="1:3" x14ac:dyDescent="0.25">
      <c r="B14" t="s">
        <v>14</v>
      </c>
      <c r="C14">
        <v>81.77</v>
      </c>
    </row>
    <row r="15" spans="1:3" x14ac:dyDescent="0.25">
      <c r="B15" t="s">
        <v>15</v>
      </c>
      <c r="C15">
        <v>251.33</v>
      </c>
    </row>
    <row r="16" spans="1:3" x14ac:dyDescent="0.25">
      <c r="B16" t="s">
        <v>16</v>
      </c>
      <c r="C16">
        <v>581.99</v>
      </c>
    </row>
    <row r="17" spans="1:3" x14ac:dyDescent="0.25">
      <c r="B17" t="s">
        <v>17</v>
      </c>
      <c r="C17">
        <v>5</v>
      </c>
    </row>
    <row r="18" spans="1:3" x14ac:dyDescent="0.25">
      <c r="A18" t="s">
        <v>18</v>
      </c>
      <c r="B18" t="s">
        <v>19</v>
      </c>
    </row>
    <row r="19" spans="1:3" x14ac:dyDescent="0.25">
      <c r="B19" t="s">
        <v>20</v>
      </c>
      <c r="C19" s="6">
        <v>180</v>
      </c>
    </row>
    <row r="20" spans="1:3" x14ac:dyDescent="0.25">
      <c r="A20" t="s">
        <v>21</v>
      </c>
      <c r="B20" t="s">
        <v>22</v>
      </c>
    </row>
    <row r="21" spans="1:3" x14ac:dyDescent="0.25">
      <c r="B21" t="s">
        <v>23</v>
      </c>
      <c r="C21">
        <v>3.1</v>
      </c>
    </row>
    <row r="22" spans="1:3" x14ac:dyDescent="0.25">
      <c r="A22" t="s">
        <v>24</v>
      </c>
      <c r="B22" t="s">
        <v>25</v>
      </c>
    </row>
    <row r="23" spans="1:3" x14ac:dyDescent="0.25">
      <c r="A23" t="s">
        <v>26</v>
      </c>
      <c r="B23" t="s">
        <v>27</v>
      </c>
    </row>
    <row r="24" spans="1:3" x14ac:dyDescent="0.25">
      <c r="B24" t="s">
        <v>28</v>
      </c>
      <c r="C24" s="10">
        <v>1125</v>
      </c>
    </row>
    <row r="25" spans="1:3" x14ac:dyDescent="0.25">
      <c r="B25" t="s">
        <v>29</v>
      </c>
      <c r="C25">
        <v>150</v>
      </c>
    </row>
    <row r="26" spans="1:3" x14ac:dyDescent="0.25">
      <c r="B26" t="s">
        <v>30</v>
      </c>
    </row>
    <row r="27" spans="1:3" x14ac:dyDescent="0.25">
      <c r="B27" t="s">
        <v>31</v>
      </c>
    </row>
    <row r="28" spans="1:3" x14ac:dyDescent="0.25">
      <c r="A28" t="s">
        <v>32</v>
      </c>
      <c r="B28" t="s">
        <v>33</v>
      </c>
    </row>
    <row r="29" spans="1:3" x14ac:dyDescent="0.25">
      <c r="B29" t="s">
        <v>28</v>
      </c>
    </row>
    <row r="30" spans="1:3" x14ac:dyDescent="0.25">
      <c r="B30" t="s">
        <v>29</v>
      </c>
    </row>
    <row r="31" spans="1:3" x14ac:dyDescent="0.25">
      <c r="B31" t="s">
        <v>30</v>
      </c>
    </row>
    <row r="32" spans="1:3" x14ac:dyDescent="0.25">
      <c r="B32" t="s">
        <v>31</v>
      </c>
    </row>
    <row r="34" spans="1:5" x14ac:dyDescent="0.25">
      <c r="A34">
        <v>2</v>
      </c>
      <c r="B34" t="s">
        <v>34</v>
      </c>
    </row>
    <row r="35" spans="1:5" x14ac:dyDescent="0.25">
      <c r="A35" t="s">
        <v>35</v>
      </c>
      <c r="B35" t="s">
        <v>36</v>
      </c>
    </row>
    <row r="36" spans="1:5" x14ac:dyDescent="0.25">
      <c r="C36" t="s">
        <v>37</v>
      </c>
      <c r="D36" t="s">
        <v>38</v>
      </c>
      <c r="E36" t="s">
        <v>39</v>
      </c>
    </row>
    <row r="37" spans="1:5" x14ac:dyDescent="0.25">
      <c r="B37" t="s">
        <v>40</v>
      </c>
      <c r="C37">
        <v>47</v>
      </c>
      <c r="D37">
        <v>0</v>
      </c>
      <c r="E37">
        <v>47</v>
      </c>
    </row>
    <row r="38" spans="1:5" x14ac:dyDescent="0.25">
      <c r="B38" t="s">
        <v>41</v>
      </c>
      <c r="C38">
        <v>52</v>
      </c>
      <c r="D38">
        <v>0</v>
      </c>
      <c r="E38">
        <v>52</v>
      </c>
    </row>
    <row r="39" spans="1:5" x14ac:dyDescent="0.25">
      <c r="B39" t="s">
        <v>42</v>
      </c>
      <c r="C39">
        <v>49</v>
      </c>
      <c r="D39">
        <v>0</v>
      </c>
      <c r="E39">
        <v>49</v>
      </c>
    </row>
    <row r="40" spans="1:5" x14ac:dyDescent="0.25">
      <c r="B40" t="s">
        <v>39</v>
      </c>
      <c r="C40">
        <f>SUM(C37:C39)</f>
        <v>148</v>
      </c>
      <c r="D40">
        <f>D37+D38+D39</f>
        <v>0</v>
      </c>
      <c r="E40">
        <f>E37+E38+E39</f>
        <v>148</v>
      </c>
    </row>
    <row r="41" spans="1:5" x14ac:dyDescent="0.25">
      <c r="A41" t="s">
        <v>43</v>
      </c>
      <c r="B41" t="s">
        <v>44</v>
      </c>
    </row>
    <row r="42" spans="1:5" x14ac:dyDescent="0.25">
      <c r="C42" t="s">
        <v>37</v>
      </c>
      <c r="D42" t="s">
        <v>38</v>
      </c>
      <c r="E42" t="s">
        <v>39</v>
      </c>
    </row>
    <row r="43" spans="1:5" x14ac:dyDescent="0.25">
      <c r="B43" t="s">
        <v>40</v>
      </c>
    </row>
    <row r="44" spans="1:5" x14ac:dyDescent="0.25">
      <c r="B44" t="s">
        <v>41</v>
      </c>
    </row>
    <row r="45" spans="1:5" x14ac:dyDescent="0.25">
      <c r="B45" t="s">
        <v>42</v>
      </c>
    </row>
    <row r="46" spans="1:5" x14ac:dyDescent="0.25">
      <c r="B46" t="s">
        <v>39</v>
      </c>
    </row>
    <row r="47" spans="1:5" x14ac:dyDescent="0.25">
      <c r="A47" t="s">
        <v>45</v>
      </c>
      <c r="B47" t="s">
        <v>46</v>
      </c>
      <c r="C47">
        <v>80</v>
      </c>
    </row>
    <row r="48" spans="1:5" x14ac:dyDescent="0.25">
      <c r="B48" t="s">
        <v>47</v>
      </c>
      <c r="C48">
        <v>188.57</v>
      </c>
    </row>
    <row r="49" spans="1:4" x14ac:dyDescent="0.25">
      <c r="B49" t="s">
        <v>48</v>
      </c>
      <c r="C49">
        <v>20</v>
      </c>
    </row>
    <row r="50" spans="1:4" x14ac:dyDescent="0.25">
      <c r="B50" t="s">
        <v>49</v>
      </c>
      <c r="C50">
        <v>1.17</v>
      </c>
    </row>
    <row r="51" spans="1:4" x14ac:dyDescent="0.25">
      <c r="B51" t="s">
        <v>50</v>
      </c>
      <c r="C51">
        <v>1</v>
      </c>
    </row>
    <row r="52" spans="1:4" x14ac:dyDescent="0.25">
      <c r="B52" t="s">
        <v>51</v>
      </c>
    </row>
    <row r="53" spans="1:4" x14ac:dyDescent="0.25">
      <c r="A53" t="s">
        <v>52</v>
      </c>
      <c r="B53" t="s">
        <v>53</v>
      </c>
      <c r="C53">
        <v>200</v>
      </c>
    </row>
    <row r="55" spans="1:4" x14ac:dyDescent="0.25">
      <c r="A55">
        <v>3</v>
      </c>
      <c r="B55" t="s">
        <v>54</v>
      </c>
    </row>
    <row r="56" spans="1:4" x14ac:dyDescent="0.25">
      <c r="A56" t="s">
        <v>55</v>
      </c>
      <c r="B56" t="s">
        <v>56</v>
      </c>
      <c r="C56">
        <v>0</v>
      </c>
    </row>
    <row r="57" spans="1:4" x14ac:dyDescent="0.25">
      <c r="A57" t="s">
        <v>57</v>
      </c>
      <c r="B57" t="s">
        <v>58</v>
      </c>
    </row>
    <row r="58" spans="1:4" x14ac:dyDescent="0.25">
      <c r="B58" t="s">
        <v>59</v>
      </c>
      <c r="C58">
        <f>C14</f>
        <v>81.77</v>
      </c>
    </row>
    <row r="59" spans="1:4" x14ac:dyDescent="0.25">
      <c r="B59" t="s">
        <v>15</v>
      </c>
      <c r="C59">
        <f>C15</f>
        <v>251.33</v>
      </c>
    </row>
    <row r="60" spans="1:4" x14ac:dyDescent="0.25">
      <c r="B60" t="s">
        <v>16</v>
      </c>
      <c r="C60">
        <f>C16</f>
        <v>581.99</v>
      </c>
    </row>
    <row r="61" spans="1:4" x14ac:dyDescent="0.25">
      <c r="A61" t="s">
        <v>60</v>
      </c>
      <c r="B61" t="s">
        <v>61</v>
      </c>
    </row>
    <row r="62" spans="1:4" x14ac:dyDescent="0.25">
      <c r="B62" t="s">
        <v>62</v>
      </c>
      <c r="C62" t="s">
        <v>63</v>
      </c>
      <c r="D62" t="s">
        <v>64</v>
      </c>
    </row>
    <row r="63" spans="1:4" x14ac:dyDescent="0.25">
      <c r="B63">
        <f>C19</f>
        <v>180</v>
      </c>
      <c r="C63">
        <v>2</v>
      </c>
      <c r="D63">
        <f>B63*C63</f>
        <v>360</v>
      </c>
    </row>
    <row r="64" spans="1:4" x14ac:dyDescent="0.25">
      <c r="A64" t="s">
        <v>65</v>
      </c>
      <c r="B64" t="s">
        <v>22</v>
      </c>
    </row>
    <row r="65" spans="1:3" x14ac:dyDescent="0.25">
      <c r="B65" t="s">
        <v>66</v>
      </c>
      <c r="C65">
        <f>C21</f>
        <v>3.1</v>
      </c>
    </row>
    <row r="66" spans="1:3" x14ac:dyDescent="0.25">
      <c r="B66" t="s">
        <v>67</v>
      </c>
      <c r="C66">
        <f>E40</f>
        <v>148</v>
      </c>
    </row>
    <row r="67" spans="1:3" x14ac:dyDescent="0.25">
      <c r="B67" t="s">
        <v>68</v>
      </c>
      <c r="C67">
        <v>200</v>
      </c>
    </row>
    <row r="68" spans="1:3" x14ac:dyDescent="0.25">
      <c r="B68" t="s">
        <v>17</v>
      </c>
      <c r="C68">
        <f>C17</f>
        <v>5</v>
      </c>
    </row>
    <row r="69" spans="1:3" x14ac:dyDescent="0.25">
      <c r="B69" t="s">
        <v>69</v>
      </c>
      <c r="C69">
        <f>(E40*200)/3*C21</f>
        <v>30586.666666666664</v>
      </c>
    </row>
    <row r="70" spans="1:3" x14ac:dyDescent="0.25">
      <c r="A70" t="s">
        <v>70</v>
      </c>
      <c r="B70" t="s">
        <v>71</v>
      </c>
    </row>
    <row r="71" spans="1:3" x14ac:dyDescent="0.25">
      <c r="B71" t="s">
        <v>72</v>
      </c>
      <c r="C71">
        <v>0.62</v>
      </c>
    </row>
    <row r="72" spans="1:3" x14ac:dyDescent="0.25">
      <c r="B72" t="s">
        <v>73</v>
      </c>
      <c r="C72" s="6">
        <f>C69*C71</f>
        <v>18963.73333333333</v>
      </c>
    </row>
    <row r="73" spans="1:3" x14ac:dyDescent="0.25">
      <c r="A73" t="s">
        <v>74</v>
      </c>
      <c r="B73" t="s">
        <v>75</v>
      </c>
    </row>
    <row r="74" spans="1:3" x14ac:dyDescent="0.25">
      <c r="B74" t="s">
        <v>76</v>
      </c>
      <c r="C74" s="6">
        <v>852</v>
      </c>
    </row>
    <row r="75" spans="1:3" x14ac:dyDescent="0.25">
      <c r="A75" t="s">
        <v>77</v>
      </c>
      <c r="B75" t="s">
        <v>78</v>
      </c>
    </row>
    <row r="76" spans="1:3" x14ac:dyDescent="0.25">
      <c r="B76" t="s">
        <v>76</v>
      </c>
      <c r="C76" s="6">
        <v>5340</v>
      </c>
    </row>
    <row r="77" spans="1:3" x14ac:dyDescent="0.25">
      <c r="A77" t="s">
        <v>79</v>
      </c>
      <c r="B77" t="s">
        <v>80</v>
      </c>
    </row>
    <row r="78" spans="1:3" x14ac:dyDescent="0.25">
      <c r="B78" t="s">
        <v>76</v>
      </c>
    </row>
    <row r="79" spans="1:3" x14ac:dyDescent="0.25">
      <c r="A79" t="s">
        <v>81</v>
      </c>
      <c r="B79" t="s">
        <v>82</v>
      </c>
    </row>
    <row r="80" spans="1:3" x14ac:dyDescent="0.25">
      <c r="A80" t="s">
        <v>83</v>
      </c>
      <c r="B80" t="s">
        <v>27</v>
      </c>
    </row>
    <row r="81" spans="1:3" x14ac:dyDescent="0.25">
      <c r="B81" t="s">
        <v>84</v>
      </c>
    </row>
    <row r="82" spans="1:3" x14ac:dyDescent="0.25">
      <c r="B82" t="s">
        <v>85</v>
      </c>
    </row>
    <row r="83" spans="1:3" x14ac:dyDescent="0.25">
      <c r="B83" t="s">
        <v>86</v>
      </c>
    </row>
    <row r="84" spans="1:3" x14ac:dyDescent="0.25">
      <c r="B84" t="s">
        <v>87</v>
      </c>
    </row>
    <row r="85" spans="1:3" x14ac:dyDescent="0.25">
      <c r="B85" t="s">
        <v>88</v>
      </c>
    </row>
    <row r="86" spans="1:3" x14ac:dyDescent="0.25">
      <c r="B86" t="s">
        <v>89</v>
      </c>
    </row>
    <row r="87" spans="1:3" x14ac:dyDescent="0.25">
      <c r="B87" t="s">
        <v>90</v>
      </c>
    </row>
    <row r="88" spans="1:3" x14ac:dyDescent="0.25">
      <c r="A88" t="s">
        <v>83</v>
      </c>
      <c r="B88" t="s">
        <v>91</v>
      </c>
    </row>
    <row r="89" spans="1:3" x14ac:dyDescent="0.25">
      <c r="B89" t="s">
        <v>92</v>
      </c>
      <c r="C89" s="6">
        <f>C24</f>
        <v>1125</v>
      </c>
    </row>
    <row r="90" spans="1:3" x14ac:dyDescent="0.25">
      <c r="B90" t="s">
        <v>93</v>
      </c>
    </row>
    <row r="91" spans="1:3" x14ac:dyDescent="0.25">
      <c r="B91" t="s">
        <v>30</v>
      </c>
    </row>
    <row r="92" spans="1:3" x14ac:dyDescent="0.25">
      <c r="B92" t="s">
        <v>94</v>
      </c>
      <c r="C92" s="6">
        <f>C24</f>
        <v>1125</v>
      </c>
    </row>
    <row r="94" spans="1:3" x14ac:dyDescent="0.25">
      <c r="B94" t="s">
        <v>95</v>
      </c>
    </row>
    <row r="95" spans="1:3" x14ac:dyDescent="0.25">
      <c r="B95" t="s">
        <v>96</v>
      </c>
    </row>
    <row r="96" spans="1:3" x14ac:dyDescent="0.25">
      <c r="B96" t="s">
        <v>97</v>
      </c>
    </row>
    <row r="97" spans="1:3" x14ac:dyDescent="0.25">
      <c r="B97" t="s">
        <v>98</v>
      </c>
    </row>
    <row r="99" spans="1:3" x14ac:dyDescent="0.25">
      <c r="B99" t="s">
        <v>99</v>
      </c>
      <c r="C99">
        <f>C92/12</f>
        <v>93.75</v>
      </c>
    </row>
    <row r="100" spans="1:3" x14ac:dyDescent="0.25">
      <c r="B100" t="s">
        <v>100</v>
      </c>
      <c r="C100" s="6">
        <f>(C24/3)/12</f>
        <v>31.25</v>
      </c>
    </row>
    <row r="102" spans="1:3" x14ac:dyDescent="0.25">
      <c r="B102" t="s">
        <v>101</v>
      </c>
    </row>
    <row r="103" spans="1:3" x14ac:dyDescent="0.25">
      <c r="B103" t="s">
        <v>102</v>
      </c>
      <c r="C103" s="6">
        <v>1581.6669999999999</v>
      </c>
    </row>
    <row r="104" spans="1:3" x14ac:dyDescent="0.25">
      <c r="B104" t="s">
        <v>103</v>
      </c>
      <c r="C104" s="6">
        <v>126.5333</v>
      </c>
    </row>
    <row r="106" spans="1:3" x14ac:dyDescent="0.25">
      <c r="B106" t="s">
        <v>104</v>
      </c>
    </row>
    <row r="107" spans="1:3" x14ac:dyDescent="0.25">
      <c r="B107" t="s">
        <v>102</v>
      </c>
      <c r="C107">
        <v>1377.78</v>
      </c>
    </row>
    <row r="108" spans="1:3" x14ac:dyDescent="0.25">
      <c r="B108" t="s">
        <v>103</v>
      </c>
    </row>
    <row r="110" spans="1:3" x14ac:dyDescent="0.25">
      <c r="A110" t="s">
        <v>83</v>
      </c>
      <c r="B110" t="s">
        <v>105</v>
      </c>
    </row>
    <row r="111" spans="1:3" x14ac:dyDescent="0.25">
      <c r="B111" t="s">
        <v>106</v>
      </c>
    </row>
    <row r="112" spans="1:3" x14ac:dyDescent="0.25">
      <c r="B112" t="s">
        <v>107</v>
      </c>
    </row>
    <row r="113" spans="1:3" x14ac:dyDescent="0.25">
      <c r="B113" t="s">
        <v>108</v>
      </c>
    </row>
    <row r="114" spans="1:3" x14ac:dyDescent="0.25">
      <c r="B114" t="s">
        <v>109</v>
      </c>
    </row>
    <row r="115" spans="1:3" x14ac:dyDescent="0.25">
      <c r="B115" t="s">
        <v>110</v>
      </c>
    </row>
    <row r="116" spans="1:3" x14ac:dyDescent="0.25">
      <c r="B116" t="s">
        <v>111</v>
      </c>
    </row>
    <row r="118" spans="1:3" x14ac:dyDescent="0.25">
      <c r="B118" t="s">
        <v>112</v>
      </c>
    </row>
    <row r="119" spans="1:3" x14ac:dyDescent="0.25">
      <c r="B119" t="s">
        <v>113</v>
      </c>
    </row>
    <row r="120" spans="1:3" x14ac:dyDescent="0.25">
      <c r="B120" t="s">
        <v>114</v>
      </c>
      <c r="C120">
        <v>142.35</v>
      </c>
    </row>
    <row r="122" spans="1:3" x14ac:dyDescent="0.25">
      <c r="B122" t="s">
        <v>115</v>
      </c>
      <c r="C122">
        <f>C92+C99+C100+C104+C120</f>
        <v>1518.8833</v>
      </c>
    </row>
    <row r="124" spans="1:3" x14ac:dyDescent="0.25">
      <c r="A124" t="s">
        <v>116</v>
      </c>
      <c r="B124" t="s">
        <v>117</v>
      </c>
      <c r="C124" s="2">
        <v>0.06</v>
      </c>
    </row>
    <row r="126" spans="1:3" x14ac:dyDescent="0.25">
      <c r="A126">
        <v>4</v>
      </c>
      <c r="B126" t="s">
        <v>118</v>
      </c>
    </row>
    <row r="127" spans="1:3" x14ac:dyDescent="0.25">
      <c r="B127" t="s">
        <v>119</v>
      </c>
      <c r="C127" s="1">
        <f>C13</f>
        <v>60000</v>
      </c>
    </row>
    <row r="128" spans="1:3" x14ac:dyDescent="0.25">
      <c r="B128" t="s">
        <v>120</v>
      </c>
      <c r="C128" s="3">
        <v>0.25</v>
      </c>
    </row>
    <row r="129" spans="2:5" x14ac:dyDescent="0.25">
      <c r="B129" t="s">
        <v>121</v>
      </c>
      <c r="C129" s="6">
        <f>C127*C128</f>
        <v>15000</v>
      </c>
    </row>
    <row r="132" spans="2:5" x14ac:dyDescent="0.25">
      <c r="C132" t="s">
        <v>122</v>
      </c>
      <c r="D132" t="s">
        <v>123</v>
      </c>
      <c r="E132" t="s">
        <v>124</v>
      </c>
    </row>
    <row r="133" spans="2:5" x14ac:dyDescent="0.25">
      <c r="B133" t="s">
        <v>125</v>
      </c>
    </row>
    <row r="134" spans="2:5" x14ac:dyDescent="0.25">
      <c r="B134" t="s">
        <v>126</v>
      </c>
      <c r="C134">
        <f>C58+C59+C60</f>
        <v>915.09</v>
      </c>
      <c r="E134" s="6">
        <f>(C134*100)/C145</f>
        <v>0.95661938267277791</v>
      </c>
    </row>
    <row r="135" spans="2:5" x14ac:dyDescent="0.25">
      <c r="B135" t="s">
        <v>127</v>
      </c>
      <c r="C135" s="6">
        <f>D63</f>
        <v>360</v>
      </c>
      <c r="E135" s="6">
        <f>(C135*100)/C145</f>
        <v>0.37633782224939633</v>
      </c>
    </row>
    <row r="136" spans="2:5" x14ac:dyDescent="0.25">
      <c r="B136" t="s">
        <v>128</v>
      </c>
      <c r="C136" s="6">
        <f>C74</f>
        <v>852</v>
      </c>
      <c r="E136" s="6">
        <f>(C136*100)/C145</f>
        <v>0.89066617932357128</v>
      </c>
    </row>
    <row r="137" spans="2:5" x14ac:dyDescent="0.25">
      <c r="B137" t="s">
        <v>78</v>
      </c>
      <c r="C137" s="6">
        <f>C76</f>
        <v>5340</v>
      </c>
      <c r="E137" s="6">
        <f>(C137*100)/C145</f>
        <v>5.5823443633660448</v>
      </c>
    </row>
    <row r="138" spans="2:5" x14ac:dyDescent="0.25">
      <c r="B138" t="s">
        <v>129</v>
      </c>
      <c r="E138" s="6">
        <f>(C138*100)/C145</f>
        <v>0</v>
      </c>
    </row>
    <row r="139" spans="2:5" x14ac:dyDescent="0.25">
      <c r="B139" t="s">
        <v>82</v>
      </c>
      <c r="C139" s="6">
        <f>C122*12</f>
        <v>18226.599600000001</v>
      </c>
      <c r="D139">
        <f>C122</f>
        <v>1518.8833</v>
      </c>
      <c r="E139" s="6">
        <f>(C139*100)/C145</f>
        <v>19.053774445765885</v>
      </c>
    </row>
    <row r="140" spans="2:5" x14ac:dyDescent="0.25">
      <c r="B140" t="s">
        <v>130</v>
      </c>
      <c r="C140" s="6">
        <f>C69</f>
        <v>30586.666666666664</v>
      </c>
      <c r="E140" s="6">
        <f>(C140*100)/C145</f>
        <v>31.974776453337597</v>
      </c>
    </row>
    <row r="141" spans="2:5" x14ac:dyDescent="0.25">
      <c r="B141" t="s">
        <v>71</v>
      </c>
      <c r="C141" s="6">
        <f>C72</f>
        <v>18963.73333333333</v>
      </c>
      <c r="E141" s="6">
        <f>(C141*100)/C145</f>
        <v>19.824361401069307</v>
      </c>
    </row>
    <row r="142" spans="2:5" x14ac:dyDescent="0.25">
      <c r="B142" t="s">
        <v>131</v>
      </c>
      <c r="C142" s="6">
        <f>C129</f>
        <v>15000</v>
      </c>
      <c r="E142" s="6">
        <f>(C142*100)/C145</f>
        <v>15.680742593724846</v>
      </c>
    </row>
    <row r="143" spans="2:5" x14ac:dyDescent="0.25">
      <c r="B143" t="s">
        <v>111</v>
      </c>
      <c r="C143">
        <f>C134+C135+C136+C137+C138+C139+C140+C141+C142</f>
        <v>90244.089600000007</v>
      </c>
    </row>
    <row r="145" spans="2:5" x14ac:dyDescent="0.25">
      <c r="B145" t="s">
        <v>132</v>
      </c>
      <c r="C145">
        <f>C143+C146</f>
        <v>95658.734976000007</v>
      </c>
      <c r="E145" s="2">
        <v>1</v>
      </c>
    </row>
    <row r="146" spans="2:5" x14ac:dyDescent="0.25">
      <c r="B146" t="s">
        <v>133</v>
      </c>
      <c r="C146" s="6">
        <f>C143*E146</f>
        <v>5414.6453760000004</v>
      </c>
      <c r="E146" s="2">
        <v>0.06</v>
      </c>
    </row>
    <row r="148" spans="2:5" x14ac:dyDescent="0.25">
      <c r="B148" t="s">
        <v>134</v>
      </c>
      <c r="C148">
        <f>C145</f>
        <v>95658.734976000007</v>
      </c>
    </row>
    <row r="149" spans="2:5" x14ac:dyDescent="0.25">
      <c r="B149" t="s">
        <v>135</v>
      </c>
      <c r="C149" s="6">
        <f>C145/200</f>
        <v>478.29367488000003</v>
      </c>
    </row>
    <row r="150" spans="2:5" x14ac:dyDescent="0.25">
      <c r="B150" t="s">
        <v>136</v>
      </c>
      <c r="C150" s="6">
        <f>C149/E40</f>
        <v>3.2317140194594596</v>
      </c>
    </row>
    <row r="151" spans="2:5" x14ac:dyDescent="0.25">
      <c r="B151" t="s">
        <v>137</v>
      </c>
      <c r="C151" s="6">
        <f>C149/C40</f>
        <v>3.2317140194594596</v>
      </c>
    </row>
    <row r="159" spans="2:5" x14ac:dyDescent="0.25">
      <c r="B159" t="s">
        <v>161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59"/>
  <sheetViews>
    <sheetView topLeftCell="A133" workbookViewId="0">
      <selection activeCell="H154" sqref="H154"/>
    </sheetView>
  </sheetViews>
  <sheetFormatPr defaultRowHeight="15" x14ac:dyDescent="0.25"/>
  <cols>
    <col min="2" max="2" width="36.42578125" customWidth="1"/>
    <col min="3" max="3" width="13.28515625" customWidth="1"/>
  </cols>
  <sheetData>
    <row r="3" spans="1:3" ht="41.25" customHeight="1" x14ac:dyDescent="0.25">
      <c r="B3" s="5" t="s">
        <v>160</v>
      </c>
    </row>
    <row r="4" spans="1:3" x14ac:dyDescent="0.25">
      <c r="B4" s="4" t="s">
        <v>151</v>
      </c>
    </row>
    <row r="5" spans="1:3" x14ac:dyDescent="0.25">
      <c r="A5">
        <v>1</v>
      </c>
      <c r="B5" t="s">
        <v>0</v>
      </c>
    </row>
    <row r="6" spans="1:3" x14ac:dyDescent="0.25">
      <c r="A6" t="s">
        <v>1</v>
      </c>
      <c r="B6" t="s">
        <v>2</v>
      </c>
    </row>
    <row r="7" spans="1:3" x14ac:dyDescent="0.25">
      <c r="A7" t="s">
        <v>3</v>
      </c>
      <c r="B7" t="s">
        <v>4</v>
      </c>
    </row>
    <row r="8" spans="1:3" x14ac:dyDescent="0.25">
      <c r="B8" t="s">
        <v>5</v>
      </c>
      <c r="C8" t="s">
        <v>141</v>
      </c>
    </row>
    <row r="9" spans="1:3" x14ac:dyDescent="0.25">
      <c r="B9" t="s">
        <v>7</v>
      </c>
      <c r="C9">
        <v>42</v>
      </c>
    </row>
    <row r="10" spans="1:3" x14ac:dyDescent="0.25">
      <c r="B10" t="s">
        <v>8</v>
      </c>
      <c r="C10">
        <v>1997</v>
      </c>
    </row>
    <row r="11" spans="1:3" x14ac:dyDescent="0.25">
      <c r="B11" t="s">
        <v>9</v>
      </c>
      <c r="C11" t="s">
        <v>10</v>
      </c>
    </row>
    <row r="12" spans="1:3" x14ac:dyDescent="0.25">
      <c r="A12" t="s">
        <v>11</v>
      </c>
      <c r="B12" t="s">
        <v>12</v>
      </c>
    </row>
    <row r="13" spans="1:3" x14ac:dyDescent="0.25">
      <c r="B13" t="s">
        <v>13</v>
      </c>
      <c r="C13" s="1">
        <v>40000</v>
      </c>
    </row>
    <row r="14" spans="1:3" x14ac:dyDescent="0.25">
      <c r="B14" t="s">
        <v>14</v>
      </c>
      <c r="C14">
        <v>81.77</v>
      </c>
    </row>
    <row r="15" spans="1:3" x14ac:dyDescent="0.25">
      <c r="B15" t="s">
        <v>15</v>
      </c>
      <c r="C15">
        <v>251.33</v>
      </c>
    </row>
    <row r="16" spans="1:3" x14ac:dyDescent="0.25">
      <c r="B16" t="s">
        <v>16</v>
      </c>
      <c r="C16">
        <v>263.89</v>
      </c>
    </row>
    <row r="17" spans="1:3" x14ac:dyDescent="0.25">
      <c r="B17" t="s">
        <v>17</v>
      </c>
      <c r="C17">
        <v>2</v>
      </c>
    </row>
    <row r="18" spans="1:3" x14ac:dyDescent="0.25">
      <c r="A18" t="s">
        <v>18</v>
      </c>
      <c r="B18" t="s">
        <v>19</v>
      </c>
    </row>
    <row r="19" spans="1:3" x14ac:dyDescent="0.25">
      <c r="B19" t="s">
        <v>20</v>
      </c>
      <c r="C19" s="6">
        <v>180</v>
      </c>
    </row>
    <row r="20" spans="1:3" x14ac:dyDescent="0.25">
      <c r="A20" t="s">
        <v>21</v>
      </c>
      <c r="B20" t="s">
        <v>22</v>
      </c>
    </row>
    <row r="21" spans="1:3" x14ac:dyDescent="0.25">
      <c r="B21" t="s">
        <v>23</v>
      </c>
      <c r="C21">
        <v>3.1</v>
      </c>
    </row>
    <row r="22" spans="1:3" x14ac:dyDescent="0.25">
      <c r="A22" t="s">
        <v>24</v>
      </c>
      <c r="B22" t="s">
        <v>25</v>
      </c>
    </row>
    <row r="23" spans="1:3" x14ac:dyDescent="0.25">
      <c r="A23" t="s">
        <v>26</v>
      </c>
      <c r="B23" t="s">
        <v>27</v>
      </c>
    </row>
    <row r="24" spans="1:3" x14ac:dyDescent="0.25">
      <c r="B24" t="s">
        <v>28</v>
      </c>
      <c r="C24" s="6">
        <v>1649.5</v>
      </c>
    </row>
    <row r="25" spans="1:3" x14ac:dyDescent="0.25">
      <c r="B25" t="s">
        <v>29</v>
      </c>
      <c r="C25">
        <v>220</v>
      </c>
    </row>
    <row r="26" spans="1:3" x14ac:dyDescent="0.25">
      <c r="B26" t="s">
        <v>30</v>
      </c>
    </row>
    <row r="27" spans="1:3" x14ac:dyDescent="0.25">
      <c r="B27" t="s">
        <v>31</v>
      </c>
    </row>
    <row r="28" spans="1:3" x14ac:dyDescent="0.25">
      <c r="A28" t="s">
        <v>32</v>
      </c>
      <c r="B28" t="s">
        <v>33</v>
      </c>
    </row>
    <row r="29" spans="1:3" x14ac:dyDescent="0.25">
      <c r="B29" t="s">
        <v>28</v>
      </c>
    </row>
    <row r="30" spans="1:3" x14ac:dyDescent="0.25">
      <c r="B30" t="s">
        <v>29</v>
      </c>
    </row>
    <row r="31" spans="1:3" x14ac:dyDescent="0.25">
      <c r="B31" t="s">
        <v>30</v>
      </c>
    </row>
    <row r="32" spans="1:3" x14ac:dyDescent="0.25">
      <c r="B32" t="s">
        <v>31</v>
      </c>
    </row>
    <row r="34" spans="1:5" x14ac:dyDescent="0.25">
      <c r="A34">
        <v>2</v>
      </c>
      <c r="B34" t="s">
        <v>34</v>
      </c>
    </row>
    <row r="35" spans="1:5" x14ac:dyDescent="0.25">
      <c r="A35" t="s">
        <v>35</v>
      </c>
      <c r="B35" t="s">
        <v>36</v>
      </c>
    </row>
    <row r="36" spans="1:5" x14ac:dyDescent="0.25">
      <c r="C36" t="s">
        <v>37</v>
      </c>
      <c r="D36" t="s">
        <v>38</v>
      </c>
      <c r="E36" t="s">
        <v>39</v>
      </c>
    </row>
    <row r="37" spans="1:5" x14ac:dyDescent="0.25">
      <c r="B37" t="s">
        <v>40</v>
      </c>
      <c r="C37">
        <v>28</v>
      </c>
      <c r="D37">
        <v>0</v>
      </c>
      <c r="E37">
        <v>28</v>
      </c>
    </row>
    <row r="38" spans="1:5" x14ac:dyDescent="0.25">
      <c r="B38" t="s">
        <v>41</v>
      </c>
      <c r="C38">
        <v>27</v>
      </c>
      <c r="D38">
        <v>0</v>
      </c>
      <c r="E38">
        <v>27</v>
      </c>
    </row>
    <row r="39" spans="1:5" x14ac:dyDescent="0.25">
      <c r="B39" t="s">
        <v>42</v>
      </c>
      <c r="C39">
        <v>26</v>
      </c>
      <c r="D39">
        <v>0</v>
      </c>
      <c r="E39">
        <v>26</v>
      </c>
    </row>
    <row r="40" spans="1:5" x14ac:dyDescent="0.25">
      <c r="B40" t="s">
        <v>39</v>
      </c>
      <c r="C40">
        <v>80</v>
      </c>
      <c r="D40">
        <f>D37+D38+D39</f>
        <v>0</v>
      </c>
      <c r="E40">
        <v>80</v>
      </c>
    </row>
    <row r="41" spans="1:5" x14ac:dyDescent="0.25">
      <c r="A41" t="s">
        <v>43</v>
      </c>
      <c r="B41" t="s">
        <v>44</v>
      </c>
    </row>
    <row r="42" spans="1:5" x14ac:dyDescent="0.25">
      <c r="C42" t="s">
        <v>37</v>
      </c>
      <c r="D42" t="s">
        <v>38</v>
      </c>
      <c r="E42" t="s">
        <v>39</v>
      </c>
    </row>
    <row r="43" spans="1:5" x14ac:dyDescent="0.25">
      <c r="B43" t="s">
        <v>40</v>
      </c>
    </row>
    <row r="44" spans="1:5" x14ac:dyDescent="0.25">
      <c r="B44" t="s">
        <v>41</v>
      </c>
    </row>
    <row r="45" spans="1:5" x14ac:dyDescent="0.25">
      <c r="B45" t="s">
        <v>42</v>
      </c>
    </row>
    <row r="46" spans="1:5" x14ac:dyDescent="0.25">
      <c r="B46" t="s">
        <v>39</v>
      </c>
    </row>
    <row r="47" spans="1:5" x14ac:dyDescent="0.25">
      <c r="A47" t="s">
        <v>45</v>
      </c>
      <c r="B47" t="s">
        <v>46</v>
      </c>
      <c r="C47">
        <v>80</v>
      </c>
    </row>
    <row r="48" spans="1:5" x14ac:dyDescent="0.25">
      <c r="B48" t="s">
        <v>47</v>
      </c>
      <c r="C48">
        <v>188.57</v>
      </c>
    </row>
    <row r="49" spans="1:4" x14ac:dyDescent="0.25">
      <c r="B49" t="s">
        <v>48</v>
      </c>
      <c r="C49">
        <v>20</v>
      </c>
    </row>
    <row r="50" spans="1:4" x14ac:dyDescent="0.25">
      <c r="B50" t="s">
        <v>49</v>
      </c>
      <c r="C50">
        <v>1.17</v>
      </c>
    </row>
    <row r="51" spans="1:4" x14ac:dyDescent="0.25">
      <c r="B51" t="s">
        <v>50</v>
      </c>
      <c r="C51">
        <v>1</v>
      </c>
    </row>
    <row r="52" spans="1:4" x14ac:dyDescent="0.25">
      <c r="B52" t="s">
        <v>51</v>
      </c>
    </row>
    <row r="53" spans="1:4" x14ac:dyDescent="0.25">
      <c r="A53" t="s">
        <v>52</v>
      </c>
      <c r="B53" t="s">
        <v>53</v>
      </c>
      <c r="C53">
        <v>200</v>
      </c>
    </row>
    <row r="55" spans="1:4" x14ac:dyDescent="0.25">
      <c r="A55">
        <v>3</v>
      </c>
      <c r="B55" t="s">
        <v>54</v>
      </c>
    </row>
    <row r="56" spans="1:4" x14ac:dyDescent="0.25">
      <c r="A56" t="s">
        <v>55</v>
      </c>
      <c r="B56" t="s">
        <v>56</v>
      </c>
      <c r="C56">
        <v>0</v>
      </c>
    </row>
    <row r="57" spans="1:4" x14ac:dyDescent="0.25">
      <c r="A57" t="s">
        <v>57</v>
      </c>
      <c r="B57" t="s">
        <v>58</v>
      </c>
    </row>
    <row r="58" spans="1:4" x14ac:dyDescent="0.25">
      <c r="B58" t="s">
        <v>59</v>
      </c>
      <c r="C58">
        <f>C14</f>
        <v>81.77</v>
      </c>
    </row>
    <row r="59" spans="1:4" x14ac:dyDescent="0.25">
      <c r="B59" t="s">
        <v>15</v>
      </c>
      <c r="C59">
        <f>C15</f>
        <v>251.33</v>
      </c>
    </row>
    <row r="60" spans="1:4" x14ac:dyDescent="0.25">
      <c r="B60" t="s">
        <v>16</v>
      </c>
      <c r="C60">
        <f>C16</f>
        <v>263.89</v>
      </c>
    </row>
    <row r="61" spans="1:4" x14ac:dyDescent="0.25">
      <c r="A61" t="s">
        <v>60</v>
      </c>
      <c r="B61" t="s">
        <v>61</v>
      </c>
    </row>
    <row r="62" spans="1:4" x14ac:dyDescent="0.25">
      <c r="B62" t="s">
        <v>62</v>
      </c>
      <c r="C62" t="s">
        <v>63</v>
      </c>
      <c r="D62" t="s">
        <v>64</v>
      </c>
    </row>
    <row r="63" spans="1:4" x14ac:dyDescent="0.25">
      <c r="B63">
        <f>C19</f>
        <v>180</v>
      </c>
      <c r="C63">
        <v>2</v>
      </c>
      <c r="D63">
        <f>B63*C63</f>
        <v>360</v>
      </c>
    </row>
    <row r="64" spans="1:4" x14ac:dyDescent="0.25">
      <c r="A64" t="s">
        <v>65</v>
      </c>
      <c r="B64" t="s">
        <v>22</v>
      </c>
    </row>
    <row r="65" spans="1:3" x14ac:dyDescent="0.25">
      <c r="B65" t="s">
        <v>66</v>
      </c>
      <c r="C65">
        <f>C21</f>
        <v>3.1</v>
      </c>
    </row>
    <row r="66" spans="1:3" x14ac:dyDescent="0.25">
      <c r="B66" t="s">
        <v>67</v>
      </c>
      <c r="C66">
        <f>E40</f>
        <v>80</v>
      </c>
    </row>
    <row r="67" spans="1:3" x14ac:dyDescent="0.25">
      <c r="B67" t="s">
        <v>68</v>
      </c>
      <c r="C67">
        <v>200</v>
      </c>
    </row>
    <row r="68" spans="1:3" x14ac:dyDescent="0.25">
      <c r="B68" t="s">
        <v>17</v>
      </c>
      <c r="C68">
        <f>C17</f>
        <v>2</v>
      </c>
    </row>
    <row r="69" spans="1:3" x14ac:dyDescent="0.25">
      <c r="B69" t="s">
        <v>69</v>
      </c>
      <c r="C69">
        <f>(E40*200)/3*C21</f>
        <v>16533.333333333332</v>
      </c>
    </row>
    <row r="70" spans="1:3" x14ac:dyDescent="0.25">
      <c r="A70" t="s">
        <v>70</v>
      </c>
      <c r="B70" t="s">
        <v>71</v>
      </c>
    </row>
    <row r="71" spans="1:3" x14ac:dyDescent="0.25">
      <c r="B71" t="s">
        <v>72</v>
      </c>
      <c r="C71">
        <v>0.35</v>
      </c>
    </row>
    <row r="72" spans="1:3" x14ac:dyDescent="0.25">
      <c r="B72" t="s">
        <v>73</v>
      </c>
      <c r="C72" s="6">
        <f>C69*C71</f>
        <v>5786.6666666666661</v>
      </c>
    </row>
    <row r="73" spans="1:3" x14ac:dyDescent="0.25">
      <c r="A73" t="s">
        <v>74</v>
      </c>
      <c r="B73" t="s">
        <v>75</v>
      </c>
    </row>
    <row r="74" spans="1:3" x14ac:dyDescent="0.25">
      <c r="B74" t="s">
        <v>76</v>
      </c>
      <c r="C74" s="6">
        <v>852</v>
      </c>
    </row>
    <row r="75" spans="1:3" x14ac:dyDescent="0.25">
      <c r="A75" t="s">
        <v>77</v>
      </c>
      <c r="B75" t="s">
        <v>78</v>
      </c>
    </row>
    <row r="76" spans="1:3" x14ac:dyDescent="0.25">
      <c r="B76" t="s">
        <v>76</v>
      </c>
      <c r="C76" s="6">
        <v>3570</v>
      </c>
    </row>
    <row r="77" spans="1:3" x14ac:dyDescent="0.25">
      <c r="A77" t="s">
        <v>79</v>
      </c>
      <c r="B77" t="s">
        <v>80</v>
      </c>
    </row>
    <row r="78" spans="1:3" x14ac:dyDescent="0.25">
      <c r="B78" t="s">
        <v>76</v>
      </c>
    </row>
    <row r="79" spans="1:3" x14ac:dyDescent="0.25">
      <c r="A79" t="s">
        <v>81</v>
      </c>
      <c r="B79" t="s">
        <v>82</v>
      </c>
    </row>
    <row r="80" spans="1:3" x14ac:dyDescent="0.25">
      <c r="A80" t="s">
        <v>83</v>
      </c>
      <c r="B80" t="s">
        <v>27</v>
      </c>
    </row>
    <row r="81" spans="1:3" x14ac:dyDescent="0.25">
      <c r="B81" t="s">
        <v>84</v>
      </c>
    </row>
    <row r="82" spans="1:3" x14ac:dyDescent="0.25">
      <c r="B82" t="s">
        <v>85</v>
      </c>
    </row>
    <row r="83" spans="1:3" x14ac:dyDescent="0.25">
      <c r="B83" t="s">
        <v>86</v>
      </c>
    </row>
    <row r="84" spans="1:3" x14ac:dyDescent="0.25">
      <c r="B84" t="s">
        <v>87</v>
      </c>
    </row>
    <row r="85" spans="1:3" x14ac:dyDescent="0.25">
      <c r="B85" t="s">
        <v>88</v>
      </c>
    </row>
    <row r="86" spans="1:3" x14ac:dyDescent="0.25">
      <c r="B86" t="s">
        <v>89</v>
      </c>
    </row>
    <row r="87" spans="1:3" x14ac:dyDescent="0.25">
      <c r="B87" t="s">
        <v>90</v>
      </c>
    </row>
    <row r="88" spans="1:3" x14ac:dyDescent="0.25">
      <c r="A88" t="s">
        <v>83</v>
      </c>
      <c r="B88" t="s">
        <v>91</v>
      </c>
    </row>
    <row r="89" spans="1:3" x14ac:dyDescent="0.25">
      <c r="B89" t="s">
        <v>92</v>
      </c>
      <c r="C89" s="6">
        <f>C24</f>
        <v>1649.5</v>
      </c>
    </row>
    <row r="90" spans="1:3" x14ac:dyDescent="0.25">
      <c r="B90" t="s">
        <v>93</v>
      </c>
    </row>
    <row r="91" spans="1:3" x14ac:dyDescent="0.25">
      <c r="B91" t="s">
        <v>30</v>
      </c>
    </row>
    <row r="92" spans="1:3" x14ac:dyDescent="0.25">
      <c r="B92" t="s">
        <v>94</v>
      </c>
      <c r="C92" s="6">
        <f>C24</f>
        <v>1649.5</v>
      </c>
    </row>
    <row r="94" spans="1:3" x14ac:dyDescent="0.25">
      <c r="B94" t="s">
        <v>95</v>
      </c>
    </row>
    <row r="95" spans="1:3" x14ac:dyDescent="0.25">
      <c r="B95" t="s">
        <v>96</v>
      </c>
    </row>
    <row r="96" spans="1:3" x14ac:dyDescent="0.25">
      <c r="B96" t="s">
        <v>97</v>
      </c>
    </row>
    <row r="97" spans="1:3" x14ac:dyDescent="0.25">
      <c r="B97" t="s">
        <v>98</v>
      </c>
    </row>
    <row r="99" spans="1:3" x14ac:dyDescent="0.25">
      <c r="B99" t="s">
        <v>99</v>
      </c>
      <c r="C99" s="6">
        <f>C92/12</f>
        <v>137.45833333333334</v>
      </c>
    </row>
    <row r="100" spans="1:3" x14ac:dyDescent="0.25">
      <c r="B100" t="s">
        <v>100</v>
      </c>
      <c r="C100" s="6">
        <f>(C24/3)/12</f>
        <v>45.81944444444445</v>
      </c>
    </row>
    <row r="102" spans="1:3" x14ac:dyDescent="0.25">
      <c r="B102" t="s">
        <v>101</v>
      </c>
    </row>
    <row r="103" spans="1:3" x14ac:dyDescent="0.25">
      <c r="B103" t="s">
        <v>102</v>
      </c>
      <c r="C103" s="6">
        <v>1581.6669999999999</v>
      </c>
    </row>
    <row r="104" spans="1:3" x14ac:dyDescent="0.25">
      <c r="B104" t="s">
        <v>103</v>
      </c>
      <c r="C104" s="6">
        <v>126.5333</v>
      </c>
    </row>
    <row r="106" spans="1:3" x14ac:dyDescent="0.25">
      <c r="B106" t="s">
        <v>104</v>
      </c>
    </row>
    <row r="107" spans="1:3" x14ac:dyDescent="0.25">
      <c r="B107" t="s">
        <v>102</v>
      </c>
      <c r="C107">
        <v>1377.78</v>
      </c>
    </row>
    <row r="108" spans="1:3" x14ac:dyDescent="0.25">
      <c r="B108" t="s">
        <v>103</v>
      </c>
    </row>
    <row r="110" spans="1:3" x14ac:dyDescent="0.25">
      <c r="A110" t="s">
        <v>83</v>
      </c>
      <c r="B110" t="s">
        <v>105</v>
      </c>
    </row>
    <row r="111" spans="1:3" x14ac:dyDescent="0.25">
      <c r="B111" t="s">
        <v>106</v>
      </c>
    </row>
    <row r="112" spans="1:3" x14ac:dyDescent="0.25">
      <c r="B112" t="s">
        <v>107</v>
      </c>
    </row>
    <row r="113" spans="1:3" x14ac:dyDescent="0.25">
      <c r="B113" t="s">
        <v>108</v>
      </c>
    </row>
    <row r="114" spans="1:3" x14ac:dyDescent="0.25">
      <c r="B114" t="s">
        <v>109</v>
      </c>
    </row>
    <row r="115" spans="1:3" x14ac:dyDescent="0.25">
      <c r="B115" t="s">
        <v>110</v>
      </c>
    </row>
    <row r="116" spans="1:3" x14ac:dyDescent="0.25">
      <c r="B116" t="s">
        <v>111</v>
      </c>
    </row>
    <row r="118" spans="1:3" x14ac:dyDescent="0.25">
      <c r="B118" t="s">
        <v>112</v>
      </c>
    </row>
    <row r="119" spans="1:3" x14ac:dyDescent="0.25">
      <c r="B119" t="s">
        <v>113</v>
      </c>
    </row>
    <row r="120" spans="1:3" x14ac:dyDescent="0.25">
      <c r="B120" t="s">
        <v>114</v>
      </c>
      <c r="C120">
        <v>142.35</v>
      </c>
    </row>
    <row r="122" spans="1:3" x14ac:dyDescent="0.25">
      <c r="B122" t="s">
        <v>115</v>
      </c>
      <c r="C122" s="6">
        <f>C92+C99+C100+C104+C120</f>
        <v>2101.6610777777778</v>
      </c>
    </row>
    <row r="124" spans="1:3" x14ac:dyDescent="0.25">
      <c r="A124" t="s">
        <v>116</v>
      </c>
      <c r="B124" t="s">
        <v>117</v>
      </c>
      <c r="C124" s="2">
        <v>0.06</v>
      </c>
    </row>
    <row r="126" spans="1:3" x14ac:dyDescent="0.25">
      <c r="A126">
        <v>4</v>
      </c>
      <c r="B126" t="s">
        <v>118</v>
      </c>
    </row>
    <row r="127" spans="1:3" x14ac:dyDescent="0.25">
      <c r="B127" t="s">
        <v>119</v>
      </c>
      <c r="C127" s="1">
        <f>C13</f>
        <v>40000</v>
      </c>
    </row>
    <row r="128" spans="1:3" x14ac:dyDescent="0.25">
      <c r="B128" t="s">
        <v>120</v>
      </c>
      <c r="C128" s="3">
        <v>0.25</v>
      </c>
    </row>
    <row r="129" spans="2:5" x14ac:dyDescent="0.25">
      <c r="B129" t="s">
        <v>121</v>
      </c>
      <c r="C129" s="6">
        <f>C127*C128</f>
        <v>10000</v>
      </c>
    </row>
    <row r="132" spans="2:5" x14ac:dyDescent="0.25">
      <c r="C132" t="s">
        <v>122</v>
      </c>
      <c r="D132" t="s">
        <v>123</v>
      </c>
      <c r="E132" t="s">
        <v>124</v>
      </c>
    </row>
    <row r="133" spans="2:5" x14ac:dyDescent="0.25">
      <c r="B133" t="s">
        <v>125</v>
      </c>
    </row>
    <row r="134" spans="2:5" x14ac:dyDescent="0.25">
      <c r="B134" t="s">
        <v>126</v>
      </c>
      <c r="C134">
        <f>C58+C59+C60</f>
        <v>596.99</v>
      </c>
      <c r="E134" s="6">
        <f>(C134*100)/C145</f>
        <v>0.89511721903487129</v>
      </c>
    </row>
    <row r="135" spans="2:5" x14ac:dyDescent="0.25">
      <c r="B135" t="s">
        <v>127</v>
      </c>
      <c r="C135" s="6">
        <f>D63</f>
        <v>360</v>
      </c>
      <c r="E135" s="6">
        <f>(C135*100)/C145</f>
        <v>0.53977821881866306</v>
      </c>
    </row>
    <row r="136" spans="2:5" x14ac:dyDescent="0.25">
      <c r="B136" t="s">
        <v>128</v>
      </c>
      <c r="C136" s="6">
        <f>C74</f>
        <v>852</v>
      </c>
      <c r="E136" s="6">
        <f>(C136*100)/C145</f>
        <v>1.2774751178708359</v>
      </c>
    </row>
    <row r="137" spans="2:5" x14ac:dyDescent="0.25">
      <c r="B137" t="s">
        <v>78</v>
      </c>
      <c r="C137" s="6">
        <f>C76</f>
        <v>3570</v>
      </c>
      <c r="E137" s="6">
        <f>(C137*100)/C145</f>
        <v>5.3528006699517423</v>
      </c>
    </row>
    <row r="138" spans="2:5" x14ac:dyDescent="0.25">
      <c r="B138" t="s">
        <v>129</v>
      </c>
      <c r="E138">
        <f>(C138*100)/C145</f>
        <v>0</v>
      </c>
    </row>
    <row r="139" spans="2:5" x14ac:dyDescent="0.25">
      <c r="B139" t="s">
        <v>82</v>
      </c>
      <c r="C139" s="6">
        <f>C122*12</f>
        <v>25219.932933333333</v>
      </c>
      <c r="D139" s="6">
        <f>C122</f>
        <v>2101.6610777777778</v>
      </c>
      <c r="E139" s="6">
        <f>(C139*100)/C145</f>
        <v>37.81436243744669</v>
      </c>
    </row>
    <row r="140" spans="2:5" x14ac:dyDescent="0.25">
      <c r="B140" t="s">
        <v>130</v>
      </c>
      <c r="C140" s="6">
        <f>C69</f>
        <v>16533.333333333332</v>
      </c>
      <c r="E140" s="6">
        <f>(C140*100)/C145</f>
        <v>24.789814493894156</v>
      </c>
    </row>
    <row r="141" spans="2:5" x14ac:dyDescent="0.25">
      <c r="B141" t="s">
        <v>71</v>
      </c>
      <c r="C141" s="6">
        <f>C72</f>
        <v>5786.6666666666661</v>
      </c>
      <c r="E141" s="6">
        <f>(C141*100)/C145</f>
        <v>8.6764350728629545</v>
      </c>
    </row>
    <row r="142" spans="2:5" x14ac:dyDescent="0.25">
      <c r="B142" t="s">
        <v>131</v>
      </c>
      <c r="C142" s="6">
        <f>C129</f>
        <v>10000</v>
      </c>
      <c r="E142" s="6">
        <f>(C142*100)/C145</f>
        <v>14.99383941162953</v>
      </c>
    </row>
    <row r="143" spans="2:5" x14ac:dyDescent="0.25">
      <c r="B143" t="s">
        <v>111</v>
      </c>
      <c r="C143" s="6">
        <f>C134+C135+C136+C137+C138+C139+C140+C141+C142</f>
        <v>62918.922933333328</v>
      </c>
    </row>
    <row r="145" spans="2:5" x14ac:dyDescent="0.25">
      <c r="B145" t="s">
        <v>132</v>
      </c>
      <c r="C145" s="6">
        <f>C143+C146</f>
        <v>66694.058309333326</v>
      </c>
      <c r="E145" s="2">
        <v>1</v>
      </c>
    </row>
    <row r="146" spans="2:5" x14ac:dyDescent="0.25">
      <c r="B146" t="s">
        <v>133</v>
      </c>
      <c r="C146" s="6">
        <f>C143*E146</f>
        <v>3775.1353759999997</v>
      </c>
      <c r="E146" s="2">
        <v>0.06</v>
      </c>
    </row>
    <row r="148" spans="2:5" x14ac:dyDescent="0.25">
      <c r="B148" t="s">
        <v>134</v>
      </c>
      <c r="C148" s="6">
        <f>C145</f>
        <v>66694.058309333326</v>
      </c>
    </row>
    <row r="149" spans="2:5" x14ac:dyDescent="0.25">
      <c r="B149" t="s">
        <v>135</v>
      </c>
      <c r="C149" s="6">
        <f>C145/200</f>
        <v>333.47029154666666</v>
      </c>
    </row>
    <row r="150" spans="2:5" x14ac:dyDescent="0.25">
      <c r="B150" t="s">
        <v>136</v>
      </c>
      <c r="C150" s="6">
        <f>C149/E40</f>
        <v>4.168378644333333</v>
      </c>
    </row>
    <row r="151" spans="2:5" x14ac:dyDescent="0.25">
      <c r="B151" t="s">
        <v>137</v>
      </c>
      <c r="C151" s="6">
        <f>C149/C40</f>
        <v>4.168378644333333</v>
      </c>
    </row>
    <row r="159" spans="2:5" x14ac:dyDescent="0.25">
      <c r="B159" t="s">
        <v>161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59"/>
  <sheetViews>
    <sheetView workbookViewId="0">
      <selection activeCell="C77" sqref="C77"/>
    </sheetView>
  </sheetViews>
  <sheetFormatPr defaultRowHeight="15" x14ac:dyDescent="0.25"/>
  <cols>
    <col min="2" max="2" width="33.85546875" customWidth="1"/>
    <col min="3" max="3" width="10.42578125" customWidth="1"/>
  </cols>
  <sheetData>
    <row r="3" spans="1:3" ht="36" customHeight="1" x14ac:dyDescent="0.25">
      <c r="B3" s="5" t="s">
        <v>160</v>
      </c>
    </row>
    <row r="4" spans="1:3" x14ac:dyDescent="0.25">
      <c r="B4" s="4" t="s">
        <v>150</v>
      </c>
    </row>
    <row r="5" spans="1:3" x14ac:dyDescent="0.25">
      <c r="A5">
        <v>1</v>
      </c>
      <c r="B5" t="s">
        <v>0</v>
      </c>
    </row>
    <row r="6" spans="1:3" x14ac:dyDescent="0.25">
      <c r="A6" t="s">
        <v>1</v>
      </c>
      <c r="B6" t="s">
        <v>2</v>
      </c>
    </row>
    <row r="7" spans="1:3" x14ac:dyDescent="0.25">
      <c r="A7" t="s">
        <v>3</v>
      </c>
      <c r="B7" t="s">
        <v>4</v>
      </c>
    </row>
    <row r="8" spans="1:3" x14ac:dyDescent="0.25">
      <c r="B8" t="s">
        <v>5</v>
      </c>
      <c r="C8" t="s">
        <v>152</v>
      </c>
    </row>
    <row r="9" spans="1:3" x14ac:dyDescent="0.25">
      <c r="B9" t="s">
        <v>7</v>
      </c>
      <c r="C9">
        <v>12</v>
      </c>
    </row>
    <row r="10" spans="1:3" x14ac:dyDescent="0.25">
      <c r="B10" t="s">
        <v>8</v>
      </c>
      <c r="C10">
        <v>1998</v>
      </c>
    </row>
    <row r="11" spans="1:3" x14ac:dyDescent="0.25">
      <c r="B11" t="s">
        <v>9</v>
      </c>
      <c r="C11" t="s">
        <v>10</v>
      </c>
    </row>
    <row r="12" spans="1:3" x14ac:dyDescent="0.25">
      <c r="A12" t="s">
        <v>11</v>
      </c>
      <c r="B12" t="s">
        <v>12</v>
      </c>
    </row>
    <row r="13" spans="1:3" x14ac:dyDescent="0.25">
      <c r="B13" t="s">
        <v>13</v>
      </c>
      <c r="C13" s="1">
        <v>22000</v>
      </c>
    </row>
    <row r="14" spans="1:3" x14ac:dyDescent="0.25">
      <c r="B14" t="s">
        <v>14</v>
      </c>
      <c r="C14">
        <v>81.77</v>
      </c>
    </row>
    <row r="15" spans="1:3" x14ac:dyDescent="0.25">
      <c r="B15" t="s">
        <v>15</v>
      </c>
      <c r="C15">
        <v>251.33</v>
      </c>
    </row>
    <row r="16" spans="1:3" x14ac:dyDescent="0.25">
      <c r="B16" t="s">
        <v>16</v>
      </c>
      <c r="C16">
        <v>172.39</v>
      </c>
    </row>
    <row r="17" spans="1:3" x14ac:dyDescent="0.25">
      <c r="B17" t="s">
        <v>17</v>
      </c>
      <c r="C17">
        <v>5</v>
      </c>
    </row>
    <row r="18" spans="1:3" x14ac:dyDescent="0.25">
      <c r="A18" t="s">
        <v>18</v>
      </c>
      <c r="B18" t="s">
        <v>19</v>
      </c>
    </row>
    <row r="19" spans="1:3" x14ac:dyDescent="0.25">
      <c r="B19" t="s">
        <v>20</v>
      </c>
      <c r="C19" s="6">
        <v>180</v>
      </c>
    </row>
    <row r="20" spans="1:3" x14ac:dyDescent="0.25">
      <c r="A20" t="s">
        <v>21</v>
      </c>
      <c r="B20" t="s">
        <v>22</v>
      </c>
    </row>
    <row r="21" spans="1:3" x14ac:dyDescent="0.25">
      <c r="B21" t="s">
        <v>23</v>
      </c>
      <c r="C21">
        <v>3.1</v>
      </c>
    </row>
    <row r="22" spans="1:3" x14ac:dyDescent="0.25">
      <c r="A22" t="s">
        <v>24</v>
      </c>
      <c r="B22" t="s">
        <v>25</v>
      </c>
    </row>
    <row r="23" spans="1:3" x14ac:dyDescent="0.25">
      <c r="A23" t="s">
        <v>26</v>
      </c>
      <c r="B23" t="s">
        <v>27</v>
      </c>
    </row>
    <row r="24" spans="1:3" x14ac:dyDescent="0.25">
      <c r="B24" t="s">
        <v>28</v>
      </c>
      <c r="C24" s="6">
        <v>1649.5</v>
      </c>
    </row>
    <row r="25" spans="1:3" x14ac:dyDescent="0.25">
      <c r="B25" t="s">
        <v>29</v>
      </c>
      <c r="C25">
        <v>220</v>
      </c>
    </row>
    <row r="26" spans="1:3" x14ac:dyDescent="0.25">
      <c r="B26" t="s">
        <v>30</v>
      </c>
    </row>
    <row r="27" spans="1:3" x14ac:dyDescent="0.25">
      <c r="B27" t="s">
        <v>31</v>
      </c>
    </row>
    <row r="28" spans="1:3" x14ac:dyDescent="0.25">
      <c r="A28" t="s">
        <v>32</v>
      </c>
      <c r="B28" t="s">
        <v>33</v>
      </c>
    </row>
    <row r="29" spans="1:3" x14ac:dyDescent="0.25">
      <c r="B29" t="s">
        <v>28</v>
      </c>
    </row>
    <row r="30" spans="1:3" x14ac:dyDescent="0.25">
      <c r="B30" t="s">
        <v>29</v>
      </c>
    </row>
    <row r="31" spans="1:3" x14ac:dyDescent="0.25">
      <c r="B31" t="s">
        <v>30</v>
      </c>
    </row>
    <row r="32" spans="1:3" x14ac:dyDescent="0.25">
      <c r="B32" t="s">
        <v>31</v>
      </c>
    </row>
    <row r="33" spans="1:5" ht="11.25" customHeight="1" x14ac:dyDescent="0.25"/>
    <row r="34" spans="1:5" x14ac:dyDescent="0.25">
      <c r="A34">
        <v>2</v>
      </c>
      <c r="B34" t="s">
        <v>34</v>
      </c>
    </row>
    <row r="35" spans="1:5" x14ac:dyDescent="0.25">
      <c r="A35" t="s">
        <v>35</v>
      </c>
      <c r="B35" t="s">
        <v>36</v>
      </c>
    </row>
    <row r="36" spans="1:5" x14ac:dyDescent="0.25">
      <c r="C36" t="s">
        <v>37</v>
      </c>
      <c r="D36" t="s">
        <v>38</v>
      </c>
      <c r="E36" t="s">
        <v>39</v>
      </c>
    </row>
    <row r="37" spans="1:5" x14ac:dyDescent="0.25">
      <c r="B37" t="s">
        <v>40</v>
      </c>
      <c r="C37">
        <v>48</v>
      </c>
      <c r="D37">
        <v>0</v>
      </c>
      <c r="E37">
        <v>48</v>
      </c>
    </row>
    <row r="38" spans="1:5" x14ac:dyDescent="0.25">
      <c r="B38" t="s">
        <v>41</v>
      </c>
      <c r="C38">
        <v>48</v>
      </c>
      <c r="D38">
        <v>0</v>
      </c>
      <c r="E38">
        <v>48</v>
      </c>
    </row>
    <row r="39" spans="1:5" x14ac:dyDescent="0.25">
      <c r="B39" t="s">
        <v>42</v>
      </c>
      <c r="C39">
        <v>49</v>
      </c>
      <c r="D39">
        <v>0</v>
      </c>
      <c r="E39">
        <v>49</v>
      </c>
    </row>
    <row r="40" spans="1:5" x14ac:dyDescent="0.25">
      <c r="B40" t="s">
        <v>39</v>
      </c>
      <c r="C40">
        <v>145</v>
      </c>
      <c r="D40">
        <f>D37+D38+D39</f>
        <v>0</v>
      </c>
      <c r="E40">
        <v>145</v>
      </c>
    </row>
    <row r="41" spans="1:5" x14ac:dyDescent="0.25">
      <c r="A41" t="s">
        <v>43</v>
      </c>
      <c r="B41" t="s">
        <v>44</v>
      </c>
    </row>
    <row r="42" spans="1:5" x14ac:dyDescent="0.25">
      <c r="C42" t="s">
        <v>37</v>
      </c>
      <c r="D42" t="s">
        <v>38</v>
      </c>
      <c r="E42" t="s">
        <v>39</v>
      </c>
    </row>
    <row r="43" spans="1:5" x14ac:dyDescent="0.25">
      <c r="B43" t="s">
        <v>40</v>
      </c>
    </row>
    <row r="44" spans="1:5" x14ac:dyDescent="0.25">
      <c r="B44" t="s">
        <v>41</v>
      </c>
    </row>
    <row r="45" spans="1:5" x14ac:dyDescent="0.25">
      <c r="B45" t="s">
        <v>42</v>
      </c>
    </row>
    <row r="46" spans="1:5" x14ac:dyDescent="0.25">
      <c r="B46" t="s">
        <v>39</v>
      </c>
    </row>
    <row r="47" spans="1:5" x14ac:dyDescent="0.25">
      <c r="A47" t="s">
        <v>45</v>
      </c>
      <c r="B47" t="s">
        <v>46</v>
      </c>
      <c r="C47">
        <v>80</v>
      </c>
    </row>
    <row r="48" spans="1:5" x14ac:dyDescent="0.25">
      <c r="B48" t="s">
        <v>47</v>
      </c>
      <c r="C48">
        <v>188.57</v>
      </c>
    </row>
    <row r="49" spans="1:4" x14ac:dyDescent="0.25">
      <c r="B49" t="s">
        <v>48</v>
      </c>
      <c r="C49">
        <v>20</v>
      </c>
    </row>
    <row r="50" spans="1:4" x14ac:dyDescent="0.25">
      <c r="B50" t="s">
        <v>49</v>
      </c>
      <c r="C50">
        <v>1.17</v>
      </c>
    </row>
    <row r="51" spans="1:4" x14ac:dyDescent="0.25">
      <c r="B51" t="s">
        <v>50</v>
      </c>
      <c r="C51">
        <v>1</v>
      </c>
    </row>
    <row r="52" spans="1:4" x14ac:dyDescent="0.25">
      <c r="B52" t="s">
        <v>51</v>
      </c>
    </row>
    <row r="53" spans="1:4" x14ac:dyDescent="0.25">
      <c r="A53" t="s">
        <v>52</v>
      </c>
      <c r="B53" t="s">
        <v>53</v>
      </c>
      <c r="C53">
        <v>200</v>
      </c>
    </row>
    <row r="55" spans="1:4" x14ac:dyDescent="0.25">
      <c r="A55">
        <v>3</v>
      </c>
      <c r="B55" t="s">
        <v>54</v>
      </c>
    </row>
    <row r="56" spans="1:4" x14ac:dyDescent="0.25">
      <c r="A56" t="s">
        <v>55</v>
      </c>
      <c r="B56" t="s">
        <v>56</v>
      </c>
      <c r="C56">
        <v>0</v>
      </c>
    </row>
    <row r="57" spans="1:4" x14ac:dyDescent="0.25">
      <c r="A57" t="s">
        <v>57</v>
      </c>
      <c r="B57" t="s">
        <v>58</v>
      </c>
    </row>
    <row r="58" spans="1:4" x14ac:dyDescent="0.25">
      <c r="B58" t="s">
        <v>59</v>
      </c>
      <c r="C58">
        <f>C14</f>
        <v>81.77</v>
      </c>
    </row>
    <row r="59" spans="1:4" x14ac:dyDescent="0.25">
      <c r="B59" t="s">
        <v>15</v>
      </c>
      <c r="C59">
        <f>C15</f>
        <v>251.33</v>
      </c>
    </row>
    <row r="60" spans="1:4" x14ac:dyDescent="0.25">
      <c r="B60" t="s">
        <v>16</v>
      </c>
      <c r="C60">
        <f>C16</f>
        <v>172.39</v>
      </c>
    </row>
    <row r="61" spans="1:4" x14ac:dyDescent="0.25">
      <c r="A61" t="s">
        <v>60</v>
      </c>
      <c r="B61" t="s">
        <v>61</v>
      </c>
    </row>
    <row r="62" spans="1:4" x14ac:dyDescent="0.25">
      <c r="B62" t="s">
        <v>62</v>
      </c>
      <c r="C62" t="s">
        <v>63</v>
      </c>
      <c r="D62" t="s">
        <v>64</v>
      </c>
    </row>
    <row r="63" spans="1:4" x14ac:dyDescent="0.25">
      <c r="B63">
        <f>C19</f>
        <v>180</v>
      </c>
      <c r="C63">
        <v>2</v>
      </c>
      <c r="D63">
        <f>B63*C63</f>
        <v>360</v>
      </c>
    </row>
    <row r="64" spans="1:4" x14ac:dyDescent="0.25">
      <c r="A64" t="s">
        <v>65</v>
      </c>
      <c r="B64" t="s">
        <v>22</v>
      </c>
    </row>
    <row r="65" spans="1:3" x14ac:dyDescent="0.25">
      <c r="B65" t="s">
        <v>66</v>
      </c>
      <c r="C65">
        <f>C21</f>
        <v>3.1</v>
      </c>
    </row>
    <row r="66" spans="1:3" x14ac:dyDescent="0.25">
      <c r="B66" t="s">
        <v>67</v>
      </c>
      <c r="C66">
        <f>E40</f>
        <v>145</v>
      </c>
    </row>
    <row r="67" spans="1:3" x14ac:dyDescent="0.25">
      <c r="B67" t="s">
        <v>68</v>
      </c>
      <c r="C67">
        <v>200</v>
      </c>
    </row>
    <row r="68" spans="1:3" x14ac:dyDescent="0.25">
      <c r="B68" t="s">
        <v>17</v>
      </c>
      <c r="C68">
        <f>C17</f>
        <v>5</v>
      </c>
    </row>
    <row r="69" spans="1:3" x14ac:dyDescent="0.25">
      <c r="B69" t="s">
        <v>69</v>
      </c>
      <c r="C69">
        <f>(E40*200)/3*C21</f>
        <v>29966.666666666664</v>
      </c>
    </row>
    <row r="70" spans="1:3" x14ac:dyDescent="0.25">
      <c r="A70" t="s">
        <v>70</v>
      </c>
      <c r="B70" t="s">
        <v>71</v>
      </c>
    </row>
    <row r="71" spans="1:3" x14ac:dyDescent="0.25">
      <c r="B71" t="s">
        <v>72</v>
      </c>
      <c r="C71">
        <v>0.8</v>
      </c>
    </row>
    <row r="72" spans="1:3" x14ac:dyDescent="0.25">
      <c r="B72" t="s">
        <v>73</v>
      </c>
      <c r="C72" s="6">
        <f>C69*C71</f>
        <v>23973.333333333332</v>
      </c>
    </row>
    <row r="73" spans="1:3" x14ac:dyDescent="0.25">
      <c r="A73" t="s">
        <v>74</v>
      </c>
      <c r="B73" t="s">
        <v>75</v>
      </c>
    </row>
    <row r="74" spans="1:3" x14ac:dyDescent="0.25">
      <c r="B74" t="s">
        <v>76</v>
      </c>
      <c r="C74" s="6">
        <v>852</v>
      </c>
    </row>
    <row r="75" spans="1:3" x14ac:dyDescent="0.25">
      <c r="A75" t="s">
        <v>77</v>
      </c>
      <c r="B75" t="s">
        <v>78</v>
      </c>
    </row>
    <row r="76" spans="1:3" x14ac:dyDescent="0.25">
      <c r="B76" t="s">
        <v>76</v>
      </c>
      <c r="C76" s="6">
        <v>4200</v>
      </c>
    </row>
    <row r="77" spans="1:3" x14ac:dyDescent="0.25">
      <c r="A77" t="s">
        <v>79</v>
      </c>
      <c r="B77" t="s">
        <v>80</v>
      </c>
    </row>
    <row r="78" spans="1:3" x14ac:dyDescent="0.25">
      <c r="B78" t="s">
        <v>76</v>
      </c>
    </row>
    <row r="79" spans="1:3" x14ac:dyDescent="0.25">
      <c r="A79" t="s">
        <v>81</v>
      </c>
      <c r="B79" t="s">
        <v>82</v>
      </c>
    </row>
    <row r="80" spans="1:3" x14ac:dyDescent="0.25">
      <c r="A80" t="s">
        <v>83</v>
      </c>
      <c r="B80" t="s">
        <v>27</v>
      </c>
    </row>
    <row r="81" spans="1:3" x14ac:dyDescent="0.25">
      <c r="B81" t="s">
        <v>84</v>
      </c>
    </row>
    <row r="82" spans="1:3" x14ac:dyDescent="0.25">
      <c r="B82" t="s">
        <v>85</v>
      </c>
    </row>
    <row r="83" spans="1:3" x14ac:dyDescent="0.25">
      <c r="B83" t="s">
        <v>86</v>
      </c>
    </row>
    <row r="84" spans="1:3" x14ac:dyDescent="0.25">
      <c r="B84" t="s">
        <v>87</v>
      </c>
    </row>
    <row r="85" spans="1:3" x14ac:dyDescent="0.25">
      <c r="B85" t="s">
        <v>88</v>
      </c>
    </row>
    <row r="86" spans="1:3" x14ac:dyDescent="0.25">
      <c r="B86" t="s">
        <v>89</v>
      </c>
    </row>
    <row r="87" spans="1:3" x14ac:dyDescent="0.25">
      <c r="B87" t="s">
        <v>90</v>
      </c>
    </row>
    <row r="88" spans="1:3" x14ac:dyDescent="0.25">
      <c r="A88" t="s">
        <v>83</v>
      </c>
      <c r="B88" t="s">
        <v>91</v>
      </c>
    </row>
    <row r="89" spans="1:3" x14ac:dyDescent="0.25">
      <c r="B89" t="s">
        <v>92</v>
      </c>
      <c r="C89" s="6">
        <f>C24</f>
        <v>1649.5</v>
      </c>
    </row>
    <row r="90" spans="1:3" x14ac:dyDescent="0.25">
      <c r="B90" t="s">
        <v>93</v>
      </c>
    </row>
    <row r="91" spans="1:3" x14ac:dyDescent="0.25">
      <c r="B91" t="s">
        <v>30</v>
      </c>
    </row>
    <row r="92" spans="1:3" x14ac:dyDescent="0.25">
      <c r="B92" t="s">
        <v>94</v>
      </c>
      <c r="C92" s="6">
        <f>C24</f>
        <v>1649.5</v>
      </c>
    </row>
    <row r="94" spans="1:3" x14ac:dyDescent="0.25">
      <c r="B94" t="s">
        <v>95</v>
      </c>
    </row>
    <row r="95" spans="1:3" x14ac:dyDescent="0.25">
      <c r="B95" t="s">
        <v>96</v>
      </c>
    </row>
    <row r="96" spans="1:3" x14ac:dyDescent="0.25">
      <c r="B96" t="s">
        <v>97</v>
      </c>
    </row>
    <row r="97" spans="1:3" x14ac:dyDescent="0.25">
      <c r="B97" t="s">
        <v>98</v>
      </c>
    </row>
    <row r="99" spans="1:3" x14ac:dyDescent="0.25">
      <c r="B99" t="s">
        <v>99</v>
      </c>
      <c r="C99">
        <f>C92/12</f>
        <v>137.45833333333334</v>
      </c>
    </row>
    <row r="100" spans="1:3" x14ac:dyDescent="0.25">
      <c r="B100" t="s">
        <v>100</v>
      </c>
      <c r="C100" s="6">
        <f>(C24/3)/12</f>
        <v>45.81944444444445</v>
      </c>
    </row>
    <row r="102" spans="1:3" x14ac:dyDescent="0.25">
      <c r="B102" t="s">
        <v>101</v>
      </c>
    </row>
    <row r="103" spans="1:3" x14ac:dyDescent="0.25">
      <c r="B103" t="s">
        <v>102</v>
      </c>
      <c r="C103" s="6">
        <v>1581.6669999999999</v>
      </c>
    </row>
    <row r="104" spans="1:3" x14ac:dyDescent="0.25">
      <c r="B104" t="s">
        <v>103</v>
      </c>
      <c r="C104" s="6">
        <v>126.5333</v>
      </c>
    </row>
    <row r="105" spans="1:3" ht="11.25" customHeight="1" x14ac:dyDescent="0.25"/>
    <row r="106" spans="1:3" x14ac:dyDescent="0.25">
      <c r="B106" t="s">
        <v>104</v>
      </c>
    </row>
    <row r="107" spans="1:3" x14ac:dyDescent="0.25">
      <c r="B107" t="s">
        <v>102</v>
      </c>
      <c r="C107">
        <v>1377.78</v>
      </c>
    </row>
    <row r="108" spans="1:3" x14ac:dyDescent="0.25">
      <c r="B108" t="s">
        <v>103</v>
      </c>
    </row>
    <row r="110" spans="1:3" x14ac:dyDescent="0.25">
      <c r="A110" t="s">
        <v>83</v>
      </c>
      <c r="B110" t="s">
        <v>105</v>
      </c>
    </row>
    <row r="111" spans="1:3" x14ac:dyDescent="0.25">
      <c r="B111" t="s">
        <v>106</v>
      </c>
    </row>
    <row r="112" spans="1:3" x14ac:dyDescent="0.25">
      <c r="B112" t="s">
        <v>107</v>
      </c>
    </row>
    <row r="113" spans="1:3" x14ac:dyDescent="0.25">
      <c r="B113" t="s">
        <v>108</v>
      </c>
    </row>
    <row r="114" spans="1:3" x14ac:dyDescent="0.25">
      <c r="B114" t="s">
        <v>109</v>
      </c>
    </row>
    <row r="115" spans="1:3" x14ac:dyDescent="0.25">
      <c r="B115" t="s">
        <v>110</v>
      </c>
    </row>
    <row r="116" spans="1:3" x14ac:dyDescent="0.25">
      <c r="B116" t="s">
        <v>111</v>
      </c>
    </row>
    <row r="117" spans="1:3" ht="9" customHeight="1" x14ac:dyDescent="0.25"/>
    <row r="118" spans="1:3" x14ac:dyDescent="0.25">
      <c r="B118" t="s">
        <v>112</v>
      </c>
    </row>
    <row r="119" spans="1:3" x14ac:dyDescent="0.25">
      <c r="B119" t="s">
        <v>113</v>
      </c>
    </row>
    <row r="120" spans="1:3" x14ac:dyDescent="0.25">
      <c r="B120" t="s">
        <v>114</v>
      </c>
      <c r="C120">
        <v>142.35</v>
      </c>
    </row>
    <row r="122" spans="1:3" x14ac:dyDescent="0.25">
      <c r="B122" t="s">
        <v>115</v>
      </c>
      <c r="C122" s="8">
        <f>C92+C99+C100+C104+C120</f>
        <v>2101.6610777777778</v>
      </c>
    </row>
    <row r="124" spans="1:3" x14ac:dyDescent="0.25">
      <c r="A124" t="s">
        <v>116</v>
      </c>
      <c r="B124" t="s">
        <v>117</v>
      </c>
      <c r="C124" s="2">
        <v>0.06</v>
      </c>
    </row>
    <row r="126" spans="1:3" x14ac:dyDescent="0.25">
      <c r="A126">
        <v>4</v>
      </c>
      <c r="B126" t="s">
        <v>118</v>
      </c>
    </row>
    <row r="127" spans="1:3" x14ac:dyDescent="0.25">
      <c r="B127" t="s">
        <v>119</v>
      </c>
      <c r="C127" s="1">
        <f>C13</f>
        <v>22000</v>
      </c>
    </row>
    <row r="128" spans="1:3" x14ac:dyDescent="0.25">
      <c r="B128" t="s">
        <v>120</v>
      </c>
      <c r="C128" s="3">
        <v>0.25</v>
      </c>
    </row>
    <row r="129" spans="2:5" x14ac:dyDescent="0.25">
      <c r="B129" t="s">
        <v>121</v>
      </c>
      <c r="C129" s="6">
        <f>C127*C128</f>
        <v>5500</v>
      </c>
    </row>
    <row r="132" spans="2:5" x14ac:dyDescent="0.25">
      <c r="C132" t="s">
        <v>122</v>
      </c>
      <c r="D132" t="s">
        <v>123</v>
      </c>
      <c r="E132" t="s">
        <v>124</v>
      </c>
    </row>
    <row r="133" spans="2:5" x14ac:dyDescent="0.25">
      <c r="B133" t="s">
        <v>125</v>
      </c>
    </row>
    <row r="134" spans="2:5" x14ac:dyDescent="0.25">
      <c r="B134" t="s">
        <v>126</v>
      </c>
      <c r="C134">
        <f>C58+C59+C60</f>
        <v>505.49</v>
      </c>
      <c r="E134" s="6">
        <f>(C134*100)/C145</f>
        <v>0.5264858979721212</v>
      </c>
    </row>
    <row r="135" spans="2:5" x14ac:dyDescent="0.25">
      <c r="B135" t="s">
        <v>127</v>
      </c>
      <c r="C135" s="6">
        <f>D63</f>
        <v>360</v>
      </c>
      <c r="E135" s="6">
        <f>(C135*100)/C145</f>
        <v>0.37495286409219497</v>
      </c>
    </row>
    <row r="136" spans="2:5" x14ac:dyDescent="0.25">
      <c r="B136" t="s">
        <v>128</v>
      </c>
      <c r="C136" s="6">
        <f>C74</f>
        <v>852</v>
      </c>
      <c r="E136" s="6">
        <f>(C136*100)/C145</f>
        <v>0.88738844501819469</v>
      </c>
    </row>
    <row r="137" spans="2:5" x14ac:dyDescent="0.25">
      <c r="B137" t="s">
        <v>78</v>
      </c>
      <c r="C137" s="6">
        <f>C76</f>
        <v>4200</v>
      </c>
      <c r="E137" s="6">
        <f>(C137*100)/C145</f>
        <v>4.374450081075608</v>
      </c>
    </row>
    <row r="138" spans="2:5" x14ac:dyDescent="0.25">
      <c r="B138" t="s">
        <v>129</v>
      </c>
      <c r="E138">
        <f>(C138*100)/C145</f>
        <v>0</v>
      </c>
    </row>
    <row r="139" spans="2:5" x14ac:dyDescent="0.25">
      <c r="B139" t="s">
        <v>82</v>
      </c>
      <c r="C139" s="6">
        <f>C122*12</f>
        <v>25219.932933333333</v>
      </c>
      <c r="D139" s="6">
        <f>C122</f>
        <v>2101.6610777777778</v>
      </c>
      <c r="E139" s="6">
        <f>(C139*100)/C145</f>
        <v>26.267461348795571</v>
      </c>
    </row>
    <row r="140" spans="2:5" x14ac:dyDescent="0.25">
      <c r="B140" t="s">
        <v>130</v>
      </c>
      <c r="C140" s="6">
        <f>C69</f>
        <v>29966.666666666664</v>
      </c>
      <c r="E140" s="6">
        <f>(C140*100)/C145</f>
        <v>31.211354149896597</v>
      </c>
    </row>
    <row r="141" spans="2:5" x14ac:dyDescent="0.25">
      <c r="B141" t="s">
        <v>71</v>
      </c>
      <c r="C141" s="6">
        <f>C72</f>
        <v>23973.333333333332</v>
      </c>
      <c r="E141" s="6">
        <f>(C141*100)/C145</f>
        <v>24.969083319917274</v>
      </c>
    </row>
    <row r="142" spans="2:5" x14ac:dyDescent="0.25">
      <c r="B142" t="s">
        <v>131</v>
      </c>
      <c r="C142" s="6">
        <f>C129</f>
        <v>5500</v>
      </c>
      <c r="E142" s="6">
        <f>(C142*100)/C145</f>
        <v>5.7284465347418676</v>
      </c>
    </row>
    <row r="143" spans="2:5" x14ac:dyDescent="0.25">
      <c r="B143" t="s">
        <v>111</v>
      </c>
      <c r="C143">
        <f>C134+C135+C136+C137+C138+C139+C140+C141+C142</f>
        <v>90577.422933333335</v>
      </c>
    </row>
    <row r="145" spans="2:5" x14ac:dyDescent="0.25">
      <c r="B145" t="s">
        <v>132</v>
      </c>
      <c r="C145" s="6">
        <f>C143+C146</f>
        <v>96012.068309333335</v>
      </c>
      <c r="E145" s="2">
        <v>1</v>
      </c>
    </row>
    <row r="146" spans="2:5" x14ac:dyDescent="0.25">
      <c r="B146" t="s">
        <v>133</v>
      </c>
      <c r="C146" s="6">
        <f>C143*E146</f>
        <v>5434.6453759999995</v>
      </c>
      <c r="E146" s="2">
        <v>0.06</v>
      </c>
    </row>
    <row r="148" spans="2:5" x14ac:dyDescent="0.25">
      <c r="B148" t="s">
        <v>134</v>
      </c>
      <c r="C148" s="6">
        <f>C145</f>
        <v>96012.068309333335</v>
      </c>
    </row>
    <row r="149" spans="2:5" x14ac:dyDescent="0.25">
      <c r="B149" t="s">
        <v>135</v>
      </c>
      <c r="C149" s="6">
        <f>C145/200</f>
        <v>480.06034154666668</v>
      </c>
    </row>
    <row r="150" spans="2:5" x14ac:dyDescent="0.25">
      <c r="B150" t="s">
        <v>136</v>
      </c>
      <c r="C150" s="6">
        <f>C149/E40</f>
        <v>3.3107609761839081</v>
      </c>
    </row>
    <row r="151" spans="2:5" x14ac:dyDescent="0.25">
      <c r="B151" t="s">
        <v>137</v>
      </c>
      <c r="C151" s="6">
        <f>C149/C40</f>
        <v>3.3107609761839081</v>
      </c>
    </row>
    <row r="159" spans="2:5" x14ac:dyDescent="0.25">
      <c r="B159" t="s">
        <v>161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59"/>
  <sheetViews>
    <sheetView workbookViewId="0">
      <selection activeCell="K155" sqref="K155"/>
    </sheetView>
  </sheetViews>
  <sheetFormatPr defaultRowHeight="15" x14ac:dyDescent="0.25"/>
  <cols>
    <col min="2" max="2" width="34" customWidth="1"/>
    <col min="6" max="6" width="11" customWidth="1"/>
    <col min="258" max="258" width="34" customWidth="1"/>
    <col min="262" max="262" width="11" customWidth="1"/>
    <col min="514" max="514" width="34" customWidth="1"/>
    <col min="518" max="518" width="11" customWidth="1"/>
    <col min="770" max="770" width="34" customWidth="1"/>
    <col min="774" max="774" width="11" customWidth="1"/>
    <col min="1026" max="1026" width="34" customWidth="1"/>
    <col min="1030" max="1030" width="11" customWidth="1"/>
    <col min="1282" max="1282" width="34" customWidth="1"/>
    <col min="1286" max="1286" width="11" customWidth="1"/>
    <col min="1538" max="1538" width="34" customWidth="1"/>
    <col min="1542" max="1542" width="11" customWidth="1"/>
    <col min="1794" max="1794" width="34" customWidth="1"/>
    <col min="1798" max="1798" width="11" customWidth="1"/>
    <col min="2050" max="2050" width="34" customWidth="1"/>
    <col min="2054" max="2054" width="11" customWidth="1"/>
    <col min="2306" max="2306" width="34" customWidth="1"/>
    <col min="2310" max="2310" width="11" customWidth="1"/>
    <col min="2562" max="2562" width="34" customWidth="1"/>
    <col min="2566" max="2566" width="11" customWidth="1"/>
    <col min="2818" max="2818" width="34" customWidth="1"/>
    <col min="2822" max="2822" width="11" customWidth="1"/>
    <col min="3074" max="3074" width="34" customWidth="1"/>
    <col min="3078" max="3078" width="11" customWidth="1"/>
    <col min="3330" max="3330" width="34" customWidth="1"/>
    <col min="3334" max="3334" width="11" customWidth="1"/>
    <col min="3586" max="3586" width="34" customWidth="1"/>
    <col min="3590" max="3590" width="11" customWidth="1"/>
    <col min="3842" max="3842" width="34" customWidth="1"/>
    <col min="3846" max="3846" width="11" customWidth="1"/>
    <col min="4098" max="4098" width="34" customWidth="1"/>
    <col min="4102" max="4102" width="11" customWidth="1"/>
    <col min="4354" max="4354" width="34" customWidth="1"/>
    <col min="4358" max="4358" width="11" customWidth="1"/>
    <col min="4610" max="4610" width="34" customWidth="1"/>
    <col min="4614" max="4614" width="11" customWidth="1"/>
    <col min="4866" max="4866" width="34" customWidth="1"/>
    <col min="4870" max="4870" width="11" customWidth="1"/>
    <col min="5122" max="5122" width="34" customWidth="1"/>
    <col min="5126" max="5126" width="11" customWidth="1"/>
    <col min="5378" max="5378" width="34" customWidth="1"/>
    <col min="5382" max="5382" width="11" customWidth="1"/>
    <col min="5634" max="5634" width="34" customWidth="1"/>
    <col min="5638" max="5638" width="11" customWidth="1"/>
    <col min="5890" max="5890" width="34" customWidth="1"/>
    <col min="5894" max="5894" width="11" customWidth="1"/>
    <col min="6146" max="6146" width="34" customWidth="1"/>
    <col min="6150" max="6150" width="11" customWidth="1"/>
    <col min="6402" max="6402" width="34" customWidth="1"/>
    <col min="6406" max="6406" width="11" customWidth="1"/>
    <col min="6658" max="6658" width="34" customWidth="1"/>
    <col min="6662" max="6662" width="11" customWidth="1"/>
    <col min="6914" max="6914" width="34" customWidth="1"/>
    <col min="6918" max="6918" width="11" customWidth="1"/>
    <col min="7170" max="7170" width="34" customWidth="1"/>
    <col min="7174" max="7174" width="11" customWidth="1"/>
    <col min="7426" max="7426" width="34" customWidth="1"/>
    <col min="7430" max="7430" width="11" customWidth="1"/>
    <col min="7682" max="7682" width="34" customWidth="1"/>
    <col min="7686" max="7686" width="11" customWidth="1"/>
    <col min="7938" max="7938" width="34" customWidth="1"/>
    <col min="7942" max="7942" width="11" customWidth="1"/>
    <col min="8194" max="8194" width="34" customWidth="1"/>
    <col min="8198" max="8198" width="11" customWidth="1"/>
    <col min="8450" max="8450" width="34" customWidth="1"/>
    <col min="8454" max="8454" width="11" customWidth="1"/>
    <col min="8706" max="8706" width="34" customWidth="1"/>
    <col min="8710" max="8710" width="11" customWidth="1"/>
    <col min="8962" max="8962" width="34" customWidth="1"/>
    <col min="8966" max="8966" width="11" customWidth="1"/>
    <col min="9218" max="9218" width="34" customWidth="1"/>
    <col min="9222" max="9222" width="11" customWidth="1"/>
    <col min="9474" max="9474" width="34" customWidth="1"/>
    <col min="9478" max="9478" width="11" customWidth="1"/>
    <col min="9730" max="9730" width="34" customWidth="1"/>
    <col min="9734" max="9734" width="11" customWidth="1"/>
    <col min="9986" max="9986" width="34" customWidth="1"/>
    <col min="9990" max="9990" width="11" customWidth="1"/>
    <col min="10242" max="10242" width="34" customWidth="1"/>
    <col min="10246" max="10246" width="11" customWidth="1"/>
    <col min="10498" max="10498" width="34" customWidth="1"/>
    <col min="10502" max="10502" width="11" customWidth="1"/>
    <col min="10754" max="10754" width="34" customWidth="1"/>
    <col min="10758" max="10758" width="11" customWidth="1"/>
    <col min="11010" max="11010" width="34" customWidth="1"/>
    <col min="11014" max="11014" width="11" customWidth="1"/>
    <col min="11266" max="11266" width="34" customWidth="1"/>
    <col min="11270" max="11270" width="11" customWidth="1"/>
    <col min="11522" max="11522" width="34" customWidth="1"/>
    <col min="11526" max="11526" width="11" customWidth="1"/>
    <col min="11778" max="11778" width="34" customWidth="1"/>
    <col min="11782" max="11782" width="11" customWidth="1"/>
    <col min="12034" max="12034" width="34" customWidth="1"/>
    <col min="12038" max="12038" width="11" customWidth="1"/>
    <col min="12290" max="12290" width="34" customWidth="1"/>
    <col min="12294" max="12294" width="11" customWidth="1"/>
    <col min="12546" max="12546" width="34" customWidth="1"/>
    <col min="12550" max="12550" width="11" customWidth="1"/>
    <col min="12802" max="12802" width="34" customWidth="1"/>
    <col min="12806" max="12806" width="11" customWidth="1"/>
    <col min="13058" max="13058" width="34" customWidth="1"/>
    <col min="13062" max="13062" width="11" customWidth="1"/>
    <col min="13314" max="13314" width="34" customWidth="1"/>
    <col min="13318" max="13318" width="11" customWidth="1"/>
    <col min="13570" max="13570" width="34" customWidth="1"/>
    <col min="13574" max="13574" width="11" customWidth="1"/>
    <col min="13826" max="13826" width="34" customWidth="1"/>
    <col min="13830" max="13830" width="11" customWidth="1"/>
    <col min="14082" max="14082" width="34" customWidth="1"/>
    <col min="14086" max="14086" width="11" customWidth="1"/>
    <col min="14338" max="14338" width="34" customWidth="1"/>
    <col min="14342" max="14342" width="11" customWidth="1"/>
    <col min="14594" max="14594" width="34" customWidth="1"/>
    <col min="14598" max="14598" width="11" customWidth="1"/>
    <col min="14850" max="14850" width="34" customWidth="1"/>
    <col min="14854" max="14854" width="11" customWidth="1"/>
    <col min="15106" max="15106" width="34" customWidth="1"/>
    <col min="15110" max="15110" width="11" customWidth="1"/>
    <col min="15362" max="15362" width="34" customWidth="1"/>
    <col min="15366" max="15366" width="11" customWidth="1"/>
    <col min="15618" max="15618" width="34" customWidth="1"/>
    <col min="15622" max="15622" width="11" customWidth="1"/>
    <col min="15874" max="15874" width="34" customWidth="1"/>
    <col min="15878" max="15878" width="11" customWidth="1"/>
    <col min="16130" max="16130" width="34" customWidth="1"/>
    <col min="16134" max="16134" width="11" customWidth="1"/>
  </cols>
  <sheetData>
    <row r="3" spans="1:3" ht="30" x14ac:dyDescent="0.25">
      <c r="B3" s="5" t="s">
        <v>160</v>
      </c>
    </row>
    <row r="4" spans="1:3" x14ac:dyDescent="0.25">
      <c r="B4" s="4" t="s">
        <v>140</v>
      </c>
    </row>
    <row r="5" spans="1:3" x14ac:dyDescent="0.25">
      <c r="A5">
        <v>1</v>
      </c>
      <c r="B5" t="s">
        <v>0</v>
      </c>
    </row>
    <row r="6" spans="1:3" x14ac:dyDescent="0.25">
      <c r="A6" t="s">
        <v>1</v>
      </c>
      <c r="B6" t="s">
        <v>2</v>
      </c>
    </row>
    <row r="7" spans="1:3" x14ac:dyDescent="0.25">
      <c r="A7" t="s">
        <v>3</v>
      </c>
      <c r="B7" t="s">
        <v>4</v>
      </c>
    </row>
    <row r="8" spans="1:3" x14ac:dyDescent="0.25">
      <c r="B8" t="s">
        <v>5</v>
      </c>
      <c r="C8" t="s">
        <v>158</v>
      </c>
    </row>
    <row r="9" spans="1:3" x14ac:dyDescent="0.25">
      <c r="B9" t="s">
        <v>7</v>
      </c>
      <c r="C9">
        <v>16</v>
      </c>
    </row>
    <row r="10" spans="1:3" x14ac:dyDescent="0.25">
      <c r="B10" t="s">
        <v>8</v>
      </c>
      <c r="C10">
        <v>1997</v>
      </c>
    </row>
    <row r="11" spans="1:3" x14ac:dyDescent="0.25">
      <c r="B11" t="s">
        <v>9</v>
      </c>
      <c r="C11" t="s">
        <v>10</v>
      </c>
    </row>
    <row r="12" spans="1:3" x14ac:dyDescent="0.25">
      <c r="A12" t="s">
        <v>11</v>
      </c>
      <c r="B12" t="s">
        <v>12</v>
      </c>
    </row>
    <row r="13" spans="1:3" x14ac:dyDescent="0.25">
      <c r="B13" t="s">
        <v>13</v>
      </c>
      <c r="C13" s="1">
        <v>15000</v>
      </c>
    </row>
    <row r="14" spans="1:3" x14ac:dyDescent="0.25">
      <c r="B14" t="s">
        <v>14</v>
      </c>
      <c r="C14">
        <v>81.77</v>
      </c>
    </row>
    <row r="15" spans="1:3" x14ac:dyDescent="0.25">
      <c r="B15" t="s">
        <v>15</v>
      </c>
      <c r="C15">
        <v>251.33</v>
      </c>
    </row>
    <row r="16" spans="1:3" x14ac:dyDescent="0.25">
      <c r="B16" t="s">
        <v>16</v>
      </c>
      <c r="C16">
        <v>114.89</v>
      </c>
    </row>
    <row r="17" spans="1:3" x14ac:dyDescent="0.25">
      <c r="B17" t="s">
        <v>17</v>
      </c>
      <c r="C17">
        <v>5</v>
      </c>
    </row>
    <row r="18" spans="1:3" x14ac:dyDescent="0.25">
      <c r="A18" t="s">
        <v>18</v>
      </c>
      <c r="B18" t="s">
        <v>19</v>
      </c>
    </row>
    <row r="19" spans="1:3" x14ac:dyDescent="0.25">
      <c r="B19" t="s">
        <v>20</v>
      </c>
      <c r="C19">
        <v>180</v>
      </c>
    </row>
    <row r="20" spans="1:3" x14ac:dyDescent="0.25">
      <c r="A20" t="s">
        <v>21</v>
      </c>
      <c r="B20" t="s">
        <v>22</v>
      </c>
    </row>
    <row r="21" spans="1:3" x14ac:dyDescent="0.25">
      <c r="B21" t="s">
        <v>23</v>
      </c>
      <c r="C21">
        <v>3.1</v>
      </c>
    </row>
    <row r="22" spans="1:3" x14ac:dyDescent="0.25">
      <c r="A22" t="s">
        <v>24</v>
      </c>
      <c r="B22" t="s">
        <v>25</v>
      </c>
    </row>
    <row r="23" spans="1:3" x14ac:dyDescent="0.25">
      <c r="A23" t="s">
        <v>26</v>
      </c>
      <c r="B23" t="s">
        <v>27</v>
      </c>
    </row>
    <row r="24" spans="1:3" x14ac:dyDescent="0.25">
      <c r="B24" t="s">
        <v>28</v>
      </c>
      <c r="C24" s="6">
        <v>1649.5</v>
      </c>
    </row>
    <row r="25" spans="1:3" x14ac:dyDescent="0.25">
      <c r="B25" t="s">
        <v>29</v>
      </c>
      <c r="C25" s="9">
        <v>220</v>
      </c>
    </row>
    <row r="26" spans="1:3" x14ac:dyDescent="0.25">
      <c r="B26" t="s">
        <v>30</v>
      </c>
    </row>
    <row r="27" spans="1:3" x14ac:dyDescent="0.25">
      <c r="B27" t="s">
        <v>31</v>
      </c>
    </row>
    <row r="28" spans="1:3" x14ac:dyDescent="0.25">
      <c r="A28" t="s">
        <v>32</v>
      </c>
      <c r="B28" t="s">
        <v>33</v>
      </c>
    </row>
    <row r="29" spans="1:3" x14ac:dyDescent="0.25">
      <c r="B29" t="s">
        <v>28</v>
      </c>
    </row>
    <row r="30" spans="1:3" x14ac:dyDescent="0.25">
      <c r="B30" t="s">
        <v>29</v>
      </c>
    </row>
    <row r="31" spans="1:3" x14ac:dyDescent="0.25">
      <c r="B31" t="s">
        <v>30</v>
      </c>
    </row>
    <row r="32" spans="1:3" x14ac:dyDescent="0.25">
      <c r="B32" t="s">
        <v>31</v>
      </c>
    </row>
    <row r="34" spans="1:5" x14ac:dyDescent="0.25">
      <c r="A34">
        <v>2</v>
      </c>
      <c r="B34" t="s">
        <v>34</v>
      </c>
    </row>
    <row r="35" spans="1:5" x14ac:dyDescent="0.25">
      <c r="A35" t="s">
        <v>35</v>
      </c>
      <c r="B35" t="s">
        <v>36</v>
      </c>
    </row>
    <row r="36" spans="1:5" x14ac:dyDescent="0.25">
      <c r="C36" t="s">
        <v>37</v>
      </c>
      <c r="D36" t="s">
        <v>38</v>
      </c>
      <c r="E36" t="s">
        <v>39</v>
      </c>
    </row>
    <row r="37" spans="1:5" x14ac:dyDescent="0.25">
      <c r="B37" t="s">
        <v>40</v>
      </c>
      <c r="C37">
        <v>33</v>
      </c>
      <c r="D37">
        <v>0</v>
      </c>
      <c r="E37">
        <v>33</v>
      </c>
    </row>
    <row r="38" spans="1:5" x14ac:dyDescent="0.25">
      <c r="B38" t="s">
        <v>41</v>
      </c>
      <c r="C38">
        <v>44</v>
      </c>
      <c r="D38">
        <v>0</v>
      </c>
      <c r="E38">
        <v>44</v>
      </c>
    </row>
    <row r="39" spans="1:5" x14ac:dyDescent="0.25">
      <c r="B39" t="s">
        <v>42</v>
      </c>
      <c r="C39">
        <v>41</v>
      </c>
      <c r="D39">
        <v>0</v>
      </c>
      <c r="E39">
        <v>41</v>
      </c>
    </row>
    <row r="40" spans="1:5" x14ac:dyDescent="0.25">
      <c r="B40" t="s">
        <v>39</v>
      </c>
      <c r="C40">
        <f>SUM(C37:C39)</f>
        <v>118</v>
      </c>
      <c r="D40">
        <f>D37+D38+D39</f>
        <v>0</v>
      </c>
      <c r="E40">
        <f>SUM(E37:E39)</f>
        <v>118</v>
      </c>
    </row>
    <row r="41" spans="1:5" x14ac:dyDescent="0.25">
      <c r="A41" t="s">
        <v>43</v>
      </c>
      <c r="B41" t="s">
        <v>44</v>
      </c>
    </row>
    <row r="42" spans="1:5" x14ac:dyDescent="0.25">
      <c r="C42" t="s">
        <v>37</v>
      </c>
      <c r="D42" t="s">
        <v>38</v>
      </c>
      <c r="E42" t="s">
        <v>39</v>
      </c>
    </row>
    <row r="43" spans="1:5" x14ac:dyDescent="0.25">
      <c r="B43" t="s">
        <v>40</v>
      </c>
    </row>
    <row r="44" spans="1:5" x14ac:dyDescent="0.25">
      <c r="B44" t="s">
        <v>41</v>
      </c>
    </row>
    <row r="45" spans="1:5" x14ac:dyDescent="0.25">
      <c r="B45" t="s">
        <v>42</v>
      </c>
    </row>
    <row r="46" spans="1:5" x14ac:dyDescent="0.25">
      <c r="B46" t="s">
        <v>39</v>
      </c>
    </row>
    <row r="47" spans="1:5" x14ac:dyDescent="0.25">
      <c r="A47" t="s">
        <v>45</v>
      </c>
      <c r="B47" t="s">
        <v>46</v>
      </c>
      <c r="C47">
        <v>80</v>
      </c>
    </row>
    <row r="48" spans="1:5" x14ac:dyDescent="0.25">
      <c r="B48" t="s">
        <v>47</v>
      </c>
      <c r="C48">
        <v>188.57</v>
      </c>
    </row>
    <row r="49" spans="1:4" x14ac:dyDescent="0.25">
      <c r="B49" t="s">
        <v>48</v>
      </c>
      <c r="C49">
        <v>20</v>
      </c>
    </row>
    <row r="50" spans="1:4" x14ac:dyDescent="0.25">
      <c r="B50" t="s">
        <v>49</v>
      </c>
      <c r="C50">
        <v>1.17</v>
      </c>
    </row>
    <row r="51" spans="1:4" x14ac:dyDescent="0.25">
      <c r="B51" t="s">
        <v>50</v>
      </c>
      <c r="C51">
        <v>1</v>
      </c>
    </row>
    <row r="52" spans="1:4" x14ac:dyDescent="0.25">
      <c r="B52" t="s">
        <v>51</v>
      </c>
    </row>
    <row r="53" spans="1:4" x14ac:dyDescent="0.25">
      <c r="A53" t="s">
        <v>52</v>
      </c>
      <c r="B53" t="s">
        <v>53</v>
      </c>
      <c r="C53">
        <v>200</v>
      </c>
    </row>
    <row r="55" spans="1:4" x14ac:dyDescent="0.25">
      <c r="A55">
        <v>3</v>
      </c>
      <c r="B55" t="s">
        <v>54</v>
      </c>
    </row>
    <row r="56" spans="1:4" x14ac:dyDescent="0.25">
      <c r="A56" t="s">
        <v>55</v>
      </c>
      <c r="B56" t="s">
        <v>56</v>
      </c>
      <c r="C56">
        <v>0</v>
      </c>
    </row>
    <row r="57" spans="1:4" x14ac:dyDescent="0.25">
      <c r="A57" t="s">
        <v>57</v>
      </c>
      <c r="B57" t="s">
        <v>58</v>
      </c>
    </row>
    <row r="58" spans="1:4" x14ac:dyDescent="0.25">
      <c r="B58" t="s">
        <v>59</v>
      </c>
      <c r="C58">
        <f>C14</f>
        <v>81.77</v>
      </c>
    </row>
    <row r="59" spans="1:4" x14ac:dyDescent="0.25">
      <c r="B59" t="s">
        <v>15</v>
      </c>
      <c r="C59">
        <f>C15</f>
        <v>251.33</v>
      </c>
    </row>
    <row r="60" spans="1:4" x14ac:dyDescent="0.25">
      <c r="B60" t="s">
        <v>16</v>
      </c>
      <c r="C60">
        <f>C16</f>
        <v>114.89</v>
      </c>
    </row>
    <row r="61" spans="1:4" x14ac:dyDescent="0.25">
      <c r="A61" t="s">
        <v>60</v>
      </c>
      <c r="B61" t="s">
        <v>61</v>
      </c>
    </row>
    <row r="62" spans="1:4" x14ac:dyDescent="0.25">
      <c r="B62" t="s">
        <v>62</v>
      </c>
      <c r="C62" t="s">
        <v>63</v>
      </c>
      <c r="D62" t="s">
        <v>64</v>
      </c>
    </row>
    <row r="63" spans="1:4" x14ac:dyDescent="0.25">
      <c r="B63">
        <f>C19</f>
        <v>180</v>
      </c>
      <c r="C63">
        <v>2</v>
      </c>
      <c r="D63">
        <f>B63*C63</f>
        <v>360</v>
      </c>
    </row>
    <row r="64" spans="1:4" x14ac:dyDescent="0.25">
      <c r="A64" t="s">
        <v>65</v>
      </c>
      <c r="B64" t="s">
        <v>22</v>
      </c>
    </row>
    <row r="65" spans="1:3" x14ac:dyDescent="0.25">
      <c r="B65" t="s">
        <v>66</v>
      </c>
      <c r="C65">
        <f>C21</f>
        <v>3.1</v>
      </c>
    </row>
    <row r="66" spans="1:3" x14ac:dyDescent="0.25">
      <c r="B66" t="s">
        <v>67</v>
      </c>
      <c r="C66">
        <f>E40</f>
        <v>118</v>
      </c>
    </row>
    <row r="67" spans="1:3" x14ac:dyDescent="0.25">
      <c r="B67" t="s">
        <v>68</v>
      </c>
      <c r="C67">
        <v>20</v>
      </c>
    </row>
    <row r="68" spans="1:3" x14ac:dyDescent="0.25">
      <c r="B68" t="s">
        <v>17</v>
      </c>
      <c r="C68">
        <f>C17</f>
        <v>5</v>
      </c>
    </row>
    <row r="69" spans="1:3" x14ac:dyDescent="0.25">
      <c r="B69" t="s">
        <v>69</v>
      </c>
      <c r="C69" s="6">
        <f>(E40*200)/3*C21</f>
        <v>24386.666666666668</v>
      </c>
    </row>
    <row r="70" spans="1:3" x14ac:dyDescent="0.25">
      <c r="A70" t="s">
        <v>70</v>
      </c>
      <c r="B70" t="s">
        <v>71</v>
      </c>
    </row>
    <row r="71" spans="1:3" x14ac:dyDescent="0.25">
      <c r="B71" t="s">
        <v>72</v>
      </c>
      <c r="C71">
        <v>0.9</v>
      </c>
    </row>
    <row r="72" spans="1:3" x14ac:dyDescent="0.25">
      <c r="B72" t="s">
        <v>73</v>
      </c>
      <c r="C72" s="6">
        <f>C69*C71</f>
        <v>21948</v>
      </c>
    </row>
    <row r="73" spans="1:3" x14ac:dyDescent="0.25">
      <c r="A73" t="s">
        <v>74</v>
      </c>
      <c r="B73" t="s">
        <v>75</v>
      </c>
    </row>
    <row r="74" spans="1:3" x14ac:dyDescent="0.25">
      <c r="B74" t="s">
        <v>76</v>
      </c>
      <c r="C74" s="6">
        <v>852</v>
      </c>
    </row>
    <row r="75" spans="1:3" x14ac:dyDescent="0.25">
      <c r="A75" t="s">
        <v>77</v>
      </c>
      <c r="B75" t="s">
        <v>78</v>
      </c>
    </row>
    <row r="76" spans="1:3" x14ac:dyDescent="0.25">
      <c r="B76" t="s">
        <v>76</v>
      </c>
      <c r="C76" s="6">
        <v>4980</v>
      </c>
    </row>
    <row r="77" spans="1:3" x14ac:dyDescent="0.25">
      <c r="A77" t="s">
        <v>79</v>
      </c>
      <c r="B77" t="s">
        <v>80</v>
      </c>
    </row>
    <row r="78" spans="1:3" x14ac:dyDescent="0.25">
      <c r="B78" t="s">
        <v>76</v>
      </c>
    </row>
    <row r="79" spans="1:3" x14ac:dyDescent="0.25">
      <c r="A79" t="s">
        <v>81</v>
      </c>
      <c r="B79" t="s">
        <v>82</v>
      </c>
    </row>
    <row r="80" spans="1:3" x14ac:dyDescent="0.25">
      <c r="A80" t="s">
        <v>83</v>
      </c>
      <c r="B80" t="s">
        <v>27</v>
      </c>
    </row>
    <row r="81" spans="1:3" x14ac:dyDescent="0.25">
      <c r="B81" t="s">
        <v>84</v>
      </c>
    </row>
    <row r="82" spans="1:3" x14ac:dyDescent="0.25">
      <c r="B82" t="s">
        <v>85</v>
      </c>
    </row>
    <row r="83" spans="1:3" x14ac:dyDescent="0.25">
      <c r="B83" t="s">
        <v>86</v>
      </c>
    </row>
    <row r="84" spans="1:3" x14ac:dyDescent="0.25">
      <c r="B84" t="s">
        <v>87</v>
      </c>
    </row>
    <row r="85" spans="1:3" x14ac:dyDescent="0.25">
      <c r="B85" t="s">
        <v>88</v>
      </c>
    </row>
    <row r="86" spans="1:3" x14ac:dyDescent="0.25">
      <c r="B86" t="s">
        <v>89</v>
      </c>
    </row>
    <row r="87" spans="1:3" x14ac:dyDescent="0.25">
      <c r="B87" t="s">
        <v>90</v>
      </c>
    </row>
    <row r="88" spans="1:3" x14ac:dyDescent="0.25">
      <c r="A88" t="s">
        <v>83</v>
      </c>
      <c r="B88" t="s">
        <v>91</v>
      </c>
    </row>
    <row r="89" spans="1:3" x14ac:dyDescent="0.25">
      <c r="B89" t="s">
        <v>92</v>
      </c>
      <c r="C89" s="6">
        <f>C24</f>
        <v>1649.5</v>
      </c>
    </row>
    <row r="90" spans="1:3" x14ac:dyDescent="0.25">
      <c r="B90" t="s">
        <v>93</v>
      </c>
    </row>
    <row r="91" spans="1:3" x14ac:dyDescent="0.25">
      <c r="B91" t="s">
        <v>30</v>
      </c>
    </row>
    <row r="92" spans="1:3" x14ac:dyDescent="0.25">
      <c r="B92" t="s">
        <v>94</v>
      </c>
      <c r="C92" s="6">
        <f>C24</f>
        <v>1649.5</v>
      </c>
    </row>
    <row r="94" spans="1:3" x14ac:dyDescent="0.25">
      <c r="B94" t="s">
        <v>95</v>
      </c>
    </row>
    <row r="95" spans="1:3" x14ac:dyDescent="0.25">
      <c r="B95" t="s">
        <v>96</v>
      </c>
    </row>
    <row r="96" spans="1:3" x14ac:dyDescent="0.25">
      <c r="B96" t="s">
        <v>97</v>
      </c>
    </row>
    <row r="97" spans="1:3" x14ac:dyDescent="0.25">
      <c r="B97" t="s">
        <v>98</v>
      </c>
    </row>
    <row r="99" spans="1:3" x14ac:dyDescent="0.25">
      <c r="B99" t="s">
        <v>99</v>
      </c>
      <c r="C99" s="6">
        <f>C92/12</f>
        <v>137.45833333333334</v>
      </c>
    </row>
    <row r="100" spans="1:3" x14ac:dyDescent="0.25">
      <c r="B100" t="s">
        <v>100</v>
      </c>
      <c r="C100" s="6">
        <f>(C24/3)/12</f>
        <v>45.81944444444445</v>
      </c>
    </row>
    <row r="102" spans="1:3" x14ac:dyDescent="0.25">
      <c r="B102" t="s">
        <v>101</v>
      </c>
    </row>
    <row r="103" spans="1:3" x14ac:dyDescent="0.25">
      <c r="B103" t="s">
        <v>102</v>
      </c>
      <c r="C103" s="6">
        <v>1581.6669999999999</v>
      </c>
    </row>
    <row r="104" spans="1:3" x14ac:dyDescent="0.25">
      <c r="B104" t="s">
        <v>103</v>
      </c>
      <c r="C104" s="6">
        <v>126.5333</v>
      </c>
    </row>
    <row r="106" spans="1:3" x14ac:dyDescent="0.25">
      <c r="B106" t="s">
        <v>104</v>
      </c>
    </row>
    <row r="107" spans="1:3" x14ac:dyDescent="0.25">
      <c r="B107" t="s">
        <v>102</v>
      </c>
      <c r="C107">
        <v>1377.78</v>
      </c>
    </row>
    <row r="108" spans="1:3" x14ac:dyDescent="0.25">
      <c r="B108" t="s">
        <v>103</v>
      </c>
    </row>
    <row r="110" spans="1:3" x14ac:dyDescent="0.25">
      <c r="A110" t="s">
        <v>83</v>
      </c>
      <c r="B110" t="s">
        <v>105</v>
      </c>
    </row>
    <row r="111" spans="1:3" x14ac:dyDescent="0.25">
      <c r="B111" t="s">
        <v>106</v>
      </c>
    </row>
    <row r="112" spans="1:3" x14ac:dyDescent="0.25">
      <c r="B112" t="s">
        <v>107</v>
      </c>
    </row>
    <row r="113" spans="1:3" x14ac:dyDescent="0.25">
      <c r="B113" t="s">
        <v>108</v>
      </c>
    </row>
    <row r="114" spans="1:3" x14ac:dyDescent="0.25">
      <c r="B114" t="s">
        <v>109</v>
      </c>
    </row>
    <row r="115" spans="1:3" x14ac:dyDescent="0.25">
      <c r="B115" t="s">
        <v>110</v>
      </c>
    </row>
    <row r="116" spans="1:3" x14ac:dyDescent="0.25">
      <c r="B116" t="s">
        <v>111</v>
      </c>
    </row>
    <row r="118" spans="1:3" x14ac:dyDescent="0.25">
      <c r="B118" t="s">
        <v>112</v>
      </c>
    </row>
    <row r="119" spans="1:3" x14ac:dyDescent="0.25">
      <c r="B119" t="s">
        <v>113</v>
      </c>
    </row>
    <row r="120" spans="1:3" x14ac:dyDescent="0.25">
      <c r="B120" t="s">
        <v>114</v>
      </c>
      <c r="C120">
        <v>142.35</v>
      </c>
    </row>
    <row r="122" spans="1:3" x14ac:dyDescent="0.25">
      <c r="B122" t="s">
        <v>115</v>
      </c>
      <c r="C122">
        <f>C92+C99+C100+C104+C120</f>
        <v>2101.6610777777778</v>
      </c>
    </row>
    <row r="124" spans="1:3" x14ac:dyDescent="0.25">
      <c r="A124" t="s">
        <v>116</v>
      </c>
      <c r="B124" t="s">
        <v>117</v>
      </c>
      <c r="C124" s="2">
        <v>0.06</v>
      </c>
    </row>
    <row r="126" spans="1:3" x14ac:dyDescent="0.25">
      <c r="A126">
        <v>4</v>
      </c>
      <c r="B126" t="s">
        <v>118</v>
      </c>
    </row>
    <row r="127" spans="1:3" x14ac:dyDescent="0.25">
      <c r="B127" t="s">
        <v>119</v>
      </c>
      <c r="C127" s="1">
        <f>C13</f>
        <v>15000</v>
      </c>
    </row>
    <row r="128" spans="1:3" x14ac:dyDescent="0.25">
      <c r="B128" t="s">
        <v>120</v>
      </c>
      <c r="C128" s="3">
        <v>0.25</v>
      </c>
    </row>
    <row r="129" spans="2:5" x14ac:dyDescent="0.25">
      <c r="B129" t="s">
        <v>121</v>
      </c>
      <c r="C129" s="6">
        <f>C127*C128</f>
        <v>3750</v>
      </c>
    </row>
    <row r="132" spans="2:5" x14ac:dyDescent="0.25">
      <c r="C132" t="s">
        <v>122</v>
      </c>
      <c r="D132" t="s">
        <v>123</v>
      </c>
      <c r="E132" t="s">
        <v>124</v>
      </c>
    </row>
    <row r="133" spans="2:5" x14ac:dyDescent="0.25">
      <c r="B133" t="s">
        <v>125</v>
      </c>
    </row>
    <row r="134" spans="2:5" x14ac:dyDescent="0.25">
      <c r="B134" t="s">
        <v>126</v>
      </c>
      <c r="C134">
        <f>C58+C59+C60</f>
        <v>447.99</v>
      </c>
      <c r="E134">
        <f>(C134*100)/C145</f>
        <v>0.51575348358532513</v>
      </c>
    </row>
    <row r="135" spans="2:5" x14ac:dyDescent="0.25">
      <c r="B135" t="s">
        <v>127</v>
      </c>
      <c r="C135" s="6">
        <f>D63</f>
        <v>360</v>
      </c>
      <c r="E135">
        <f>(C135*100)/C145</f>
        <v>0.41445401480103811</v>
      </c>
    </row>
    <row r="136" spans="2:5" x14ac:dyDescent="0.25">
      <c r="B136" t="s">
        <v>128</v>
      </c>
      <c r="C136" s="6">
        <f>C74</f>
        <v>852</v>
      </c>
      <c r="E136">
        <f>(C136*100)/C145</f>
        <v>0.98087450169579016</v>
      </c>
    </row>
    <row r="137" spans="2:5" x14ac:dyDescent="0.25">
      <c r="B137" t="s">
        <v>78</v>
      </c>
      <c r="C137" s="6">
        <f>C76</f>
        <v>4980</v>
      </c>
      <c r="E137">
        <f>(C137*100)/C145</f>
        <v>5.7332805380810274</v>
      </c>
    </row>
    <row r="138" spans="2:5" x14ac:dyDescent="0.25">
      <c r="B138" t="s">
        <v>129</v>
      </c>
      <c r="E138">
        <f>(C138*100)/C145</f>
        <v>0</v>
      </c>
    </row>
    <row r="139" spans="2:5" x14ac:dyDescent="0.25">
      <c r="B139" t="s">
        <v>82</v>
      </c>
      <c r="C139" s="6">
        <f>C122*12</f>
        <v>25219.932933333333</v>
      </c>
      <c r="D139">
        <f>C122</f>
        <v>2101.6610777777778</v>
      </c>
      <c r="E139">
        <f>(C139*100)/C145</f>
        <v>29.034729047869227</v>
      </c>
    </row>
    <row r="140" spans="2:5" x14ac:dyDescent="0.25">
      <c r="B140" t="s">
        <v>130</v>
      </c>
      <c r="C140" s="6">
        <f>C69</f>
        <v>24386.666666666668</v>
      </c>
      <c r="E140">
        <f>(C140*100)/C145</f>
        <v>28.075421965596252</v>
      </c>
    </row>
    <row r="141" spans="2:5" x14ac:dyDescent="0.25">
      <c r="B141" t="s">
        <v>71</v>
      </c>
      <c r="C141" s="6">
        <f>C72</f>
        <v>21948</v>
      </c>
      <c r="E141">
        <f>(C141*100)/C145</f>
        <v>25.267879769036625</v>
      </c>
    </row>
    <row r="142" spans="2:5" x14ac:dyDescent="0.25">
      <c r="B142" t="s">
        <v>131</v>
      </c>
      <c r="C142" s="6">
        <f>C129</f>
        <v>3750</v>
      </c>
      <c r="E142">
        <f>(C142*100)/C145</f>
        <v>4.317229320844147</v>
      </c>
    </row>
    <row r="143" spans="2:5" x14ac:dyDescent="0.25">
      <c r="B143" t="s">
        <v>111</v>
      </c>
      <c r="C143">
        <f>C134+C135+C136+C137+C138+C139+C140+C141+C142</f>
        <v>81944.589600000007</v>
      </c>
    </row>
    <row r="145" spans="2:5" x14ac:dyDescent="0.25">
      <c r="B145" t="s">
        <v>132</v>
      </c>
      <c r="C145">
        <f>C143+C146</f>
        <v>86861.264976000006</v>
      </c>
      <c r="E145" s="2">
        <v>1</v>
      </c>
    </row>
    <row r="146" spans="2:5" x14ac:dyDescent="0.25">
      <c r="B146" t="s">
        <v>133</v>
      </c>
      <c r="C146" s="6">
        <f>C143*E146</f>
        <v>4916.6753760000001</v>
      </c>
      <c r="E146" s="2">
        <v>0.06</v>
      </c>
    </row>
    <row r="148" spans="2:5" x14ac:dyDescent="0.25">
      <c r="B148" t="s">
        <v>134</v>
      </c>
      <c r="C148">
        <f>C145</f>
        <v>86861.264976000006</v>
      </c>
    </row>
    <row r="149" spans="2:5" x14ac:dyDescent="0.25">
      <c r="B149" t="s">
        <v>135</v>
      </c>
      <c r="C149" s="6">
        <f>C145/200</f>
        <v>434.30632488000003</v>
      </c>
    </row>
    <row r="150" spans="2:5" x14ac:dyDescent="0.25">
      <c r="B150" t="s">
        <v>136</v>
      </c>
      <c r="C150" s="6">
        <f>C149/E40</f>
        <v>3.6805620752542376</v>
      </c>
    </row>
    <row r="151" spans="2:5" x14ac:dyDescent="0.25">
      <c r="B151" t="s">
        <v>137</v>
      </c>
      <c r="C151" s="6">
        <f>C149/C40</f>
        <v>3.6805620752542376</v>
      </c>
    </row>
    <row r="159" spans="2:5" x14ac:dyDescent="0.25">
      <c r="B159" t="s">
        <v>161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59"/>
  <sheetViews>
    <sheetView topLeftCell="A139" workbookViewId="0">
      <selection activeCell="I156" sqref="I156"/>
    </sheetView>
  </sheetViews>
  <sheetFormatPr defaultRowHeight="15" x14ac:dyDescent="0.25"/>
  <cols>
    <col min="2" max="2" width="36.85546875" customWidth="1"/>
    <col min="3" max="3" width="9.85546875" customWidth="1"/>
  </cols>
  <sheetData>
    <row r="3" spans="1:3" ht="44.25" customHeight="1" x14ac:dyDescent="0.25">
      <c r="B3" s="5" t="s">
        <v>160</v>
      </c>
    </row>
    <row r="4" spans="1:3" x14ac:dyDescent="0.25">
      <c r="B4" s="4" t="s">
        <v>143</v>
      </c>
    </row>
    <row r="5" spans="1:3" x14ac:dyDescent="0.25">
      <c r="A5">
        <v>1</v>
      </c>
      <c r="B5" t="s">
        <v>0</v>
      </c>
    </row>
    <row r="6" spans="1:3" x14ac:dyDescent="0.25">
      <c r="A6" t="s">
        <v>1</v>
      </c>
      <c r="B6" t="s">
        <v>2</v>
      </c>
    </row>
    <row r="7" spans="1:3" x14ac:dyDescent="0.25">
      <c r="A7" t="s">
        <v>3</v>
      </c>
      <c r="B7" t="s">
        <v>4</v>
      </c>
    </row>
    <row r="8" spans="1:3" x14ac:dyDescent="0.25">
      <c r="B8" t="s">
        <v>5</v>
      </c>
      <c r="C8" t="s">
        <v>141</v>
      </c>
    </row>
    <row r="9" spans="1:3" x14ac:dyDescent="0.25">
      <c r="B9" t="s">
        <v>7</v>
      </c>
      <c r="C9">
        <v>49</v>
      </c>
    </row>
    <row r="10" spans="1:3" x14ac:dyDescent="0.25">
      <c r="B10" t="s">
        <v>8</v>
      </c>
      <c r="C10">
        <v>1993</v>
      </c>
    </row>
    <row r="11" spans="1:3" x14ac:dyDescent="0.25">
      <c r="B11" t="s">
        <v>9</v>
      </c>
      <c r="C11" t="s">
        <v>10</v>
      </c>
    </row>
    <row r="12" spans="1:3" x14ac:dyDescent="0.25">
      <c r="A12" t="s">
        <v>11</v>
      </c>
      <c r="B12" t="s">
        <v>12</v>
      </c>
    </row>
    <row r="13" spans="1:3" x14ac:dyDescent="0.25">
      <c r="B13" t="s">
        <v>13</v>
      </c>
      <c r="C13" s="1">
        <v>34000</v>
      </c>
    </row>
    <row r="14" spans="1:3" x14ac:dyDescent="0.25">
      <c r="B14" t="s">
        <v>14</v>
      </c>
      <c r="C14">
        <v>81.77</v>
      </c>
    </row>
    <row r="15" spans="1:3" x14ac:dyDescent="0.25">
      <c r="B15" t="s">
        <v>15</v>
      </c>
      <c r="C15">
        <v>251.33</v>
      </c>
    </row>
    <row r="16" spans="1:3" x14ac:dyDescent="0.25">
      <c r="B16" t="s">
        <v>16</v>
      </c>
      <c r="C16">
        <v>0</v>
      </c>
    </row>
    <row r="17" spans="1:3" x14ac:dyDescent="0.25">
      <c r="B17" t="s">
        <v>17</v>
      </c>
      <c r="C17">
        <v>2</v>
      </c>
    </row>
    <row r="18" spans="1:3" x14ac:dyDescent="0.25">
      <c r="A18" t="s">
        <v>18</v>
      </c>
      <c r="B18" t="s">
        <v>19</v>
      </c>
    </row>
    <row r="19" spans="1:3" x14ac:dyDescent="0.25">
      <c r="B19" t="s">
        <v>20</v>
      </c>
      <c r="C19" s="6">
        <v>180</v>
      </c>
    </row>
    <row r="20" spans="1:3" x14ac:dyDescent="0.25">
      <c r="A20" t="s">
        <v>21</v>
      </c>
      <c r="B20" t="s">
        <v>22</v>
      </c>
    </row>
    <row r="21" spans="1:3" x14ac:dyDescent="0.25">
      <c r="B21" t="s">
        <v>23</v>
      </c>
      <c r="C21">
        <v>3.1</v>
      </c>
    </row>
    <row r="22" spans="1:3" x14ac:dyDescent="0.25">
      <c r="A22" t="s">
        <v>24</v>
      </c>
      <c r="B22" t="s">
        <v>25</v>
      </c>
    </row>
    <row r="23" spans="1:3" x14ac:dyDescent="0.25">
      <c r="A23" t="s">
        <v>26</v>
      </c>
      <c r="B23" t="s">
        <v>27</v>
      </c>
    </row>
    <row r="24" spans="1:3" x14ac:dyDescent="0.25">
      <c r="B24" t="s">
        <v>28</v>
      </c>
      <c r="C24" s="6">
        <v>1649.5</v>
      </c>
    </row>
    <row r="25" spans="1:3" x14ac:dyDescent="0.25">
      <c r="B25" t="s">
        <v>29</v>
      </c>
      <c r="C25">
        <v>220</v>
      </c>
    </row>
    <row r="26" spans="1:3" x14ac:dyDescent="0.25">
      <c r="B26" t="s">
        <v>30</v>
      </c>
    </row>
    <row r="27" spans="1:3" x14ac:dyDescent="0.25">
      <c r="B27" t="s">
        <v>31</v>
      </c>
    </row>
    <row r="28" spans="1:3" x14ac:dyDescent="0.25">
      <c r="A28" t="s">
        <v>32</v>
      </c>
      <c r="B28" t="s">
        <v>33</v>
      </c>
    </row>
    <row r="29" spans="1:3" x14ac:dyDescent="0.25">
      <c r="B29" t="s">
        <v>28</v>
      </c>
    </row>
    <row r="30" spans="1:3" x14ac:dyDescent="0.25">
      <c r="B30" t="s">
        <v>29</v>
      </c>
    </row>
    <row r="31" spans="1:3" x14ac:dyDescent="0.25">
      <c r="B31" t="s">
        <v>30</v>
      </c>
    </row>
    <row r="32" spans="1:3" x14ac:dyDescent="0.25">
      <c r="B32" t="s">
        <v>31</v>
      </c>
    </row>
    <row r="34" spans="1:5" x14ac:dyDescent="0.25">
      <c r="A34">
        <v>2</v>
      </c>
      <c r="B34" t="s">
        <v>34</v>
      </c>
    </row>
    <row r="35" spans="1:5" x14ac:dyDescent="0.25">
      <c r="A35" t="s">
        <v>35</v>
      </c>
      <c r="B35" t="s">
        <v>36</v>
      </c>
    </row>
    <row r="36" spans="1:5" x14ac:dyDescent="0.25">
      <c r="C36" t="s">
        <v>37</v>
      </c>
      <c r="D36" t="s">
        <v>38</v>
      </c>
      <c r="E36" t="s">
        <v>39</v>
      </c>
    </row>
    <row r="37" spans="1:5" x14ac:dyDescent="0.25">
      <c r="B37" t="s">
        <v>40</v>
      </c>
      <c r="C37">
        <v>37</v>
      </c>
      <c r="D37">
        <v>0</v>
      </c>
      <c r="E37">
        <v>37</v>
      </c>
    </row>
    <row r="38" spans="1:5" x14ac:dyDescent="0.25">
      <c r="B38" t="s">
        <v>41</v>
      </c>
      <c r="C38">
        <v>37</v>
      </c>
      <c r="D38">
        <v>0</v>
      </c>
      <c r="E38">
        <v>37</v>
      </c>
    </row>
    <row r="39" spans="1:5" x14ac:dyDescent="0.25">
      <c r="B39" t="s">
        <v>42</v>
      </c>
      <c r="C39">
        <v>38</v>
      </c>
      <c r="D39">
        <v>0</v>
      </c>
      <c r="E39">
        <v>38</v>
      </c>
    </row>
    <row r="40" spans="1:5" x14ac:dyDescent="0.25">
      <c r="B40" t="s">
        <v>39</v>
      </c>
      <c r="C40">
        <v>112</v>
      </c>
      <c r="D40">
        <f>D37+D38+D39</f>
        <v>0</v>
      </c>
      <c r="E40">
        <v>112</v>
      </c>
    </row>
    <row r="41" spans="1:5" x14ac:dyDescent="0.25">
      <c r="A41" t="s">
        <v>43</v>
      </c>
      <c r="B41" t="s">
        <v>44</v>
      </c>
    </row>
    <row r="42" spans="1:5" x14ac:dyDescent="0.25">
      <c r="C42" t="s">
        <v>37</v>
      </c>
      <c r="D42" t="s">
        <v>38</v>
      </c>
      <c r="E42" t="s">
        <v>39</v>
      </c>
    </row>
    <row r="43" spans="1:5" x14ac:dyDescent="0.25">
      <c r="B43" t="s">
        <v>40</v>
      </c>
    </row>
    <row r="44" spans="1:5" x14ac:dyDescent="0.25">
      <c r="B44" t="s">
        <v>41</v>
      </c>
    </row>
    <row r="45" spans="1:5" x14ac:dyDescent="0.25">
      <c r="B45" t="s">
        <v>42</v>
      </c>
    </row>
    <row r="46" spans="1:5" x14ac:dyDescent="0.25">
      <c r="B46" t="s">
        <v>39</v>
      </c>
    </row>
    <row r="47" spans="1:5" x14ac:dyDescent="0.25">
      <c r="A47" t="s">
        <v>45</v>
      </c>
      <c r="B47" t="s">
        <v>46</v>
      </c>
      <c r="C47">
        <v>80</v>
      </c>
    </row>
    <row r="48" spans="1:5" x14ac:dyDescent="0.25">
      <c r="B48" t="s">
        <v>47</v>
      </c>
      <c r="C48">
        <v>188.57</v>
      </c>
    </row>
    <row r="49" spans="1:4" x14ac:dyDescent="0.25">
      <c r="B49" t="s">
        <v>48</v>
      </c>
      <c r="C49">
        <v>20</v>
      </c>
    </row>
    <row r="50" spans="1:4" x14ac:dyDescent="0.25">
      <c r="B50" t="s">
        <v>49</v>
      </c>
      <c r="C50">
        <v>1.17</v>
      </c>
    </row>
    <row r="51" spans="1:4" x14ac:dyDescent="0.25">
      <c r="B51" t="s">
        <v>50</v>
      </c>
      <c r="C51">
        <v>1</v>
      </c>
    </row>
    <row r="52" spans="1:4" x14ac:dyDescent="0.25">
      <c r="B52" t="s">
        <v>51</v>
      </c>
    </row>
    <row r="53" spans="1:4" x14ac:dyDescent="0.25">
      <c r="A53" t="s">
        <v>52</v>
      </c>
      <c r="B53" t="s">
        <v>53</v>
      </c>
      <c r="C53">
        <v>200</v>
      </c>
    </row>
    <row r="55" spans="1:4" x14ac:dyDescent="0.25">
      <c r="A55">
        <v>3</v>
      </c>
      <c r="B55" t="s">
        <v>54</v>
      </c>
    </row>
    <row r="56" spans="1:4" x14ac:dyDescent="0.25">
      <c r="A56" t="s">
        <v>55</v>
      </c>
      <c r="B56" t="s">
        <v>56</v>
      </c>
      <c r="C56">
        <v>0</v>
      </c>
    </row>
    <row r="57" spans="1:4" x14ac:dyDescent="0.25">
      <c r="A57" t="s">
        <v>57</v>
      </c>
      <c r="B57" t="s">
        <v>58</v>
      </c>
    </row>
    <row r="58" spans="1:4" x14ac:dyDescent="0.25">
      <c r="B58" t="s">
        <v>59</v>
      </c>
      <c r="C58">
        <f>C14</f>
        <v>81.77</v>
      </c>
    </row>
    <row r="59" spans="1:4" x14ac:dyDescent="0.25">
      <c r="B59" t="s">
        <v>15</v>
      </c>
      <c r="C59">
        <f>C15</f>
        <v>251.33</v>
      </c>
    </row>
    <row r="60" spans="1:4" x14ac:dyDescent="0.25">
      <c r="B60" t="s">
        <v>16</v>
      </c>
      <c r="C60">
        <f>C16</f>
        <v>0</v>
      </c>
    </row>
    <row r="61" spans="1:4" x14ac:dyDescent="0.25">
      <c r="A61" t="s">
        <v>60</v>
      </c>
      <c r="B61" t="s">
        <v>61</v>
      </c>
    </row>
    <row r="62" spans="1:4" x14ac:dyDescent="0.25">
      <c r="B62" t="s">
        <v>62</v>
      </c>
      <c r="C62" t="s">
        <v>63</v>
      </c>
      <c r="D62" t="s">
        <v>64</v>
      </c>
    </row>
    <row r="63" spans="1:4" x14ac:dyDescent="0.25">
      <c r="B63">
        <f>C19</f>
        <v>180</v>
      </c>
      <c r="C63">
        <v>2</v>
      </c>
      <c r="D63">
        <f>B63*C63</f>
        <v>360</v>
      </c>
    </row>
    <row r="64" spans="1:4" x14ac:dyDescent="0.25">
      <c r="A64" t="s">
        <v>65</v>
      </c>
      <c r="B64" t="s">
        <v>22</v>
      </c>
    </row>
    <row r="65" spans="1:3" x14ac:dyDescent="0.25">
      <c r="B65" t="s">
        <v>66</v>
      </c>
      <c r="C65">
        <f>C21</f>
        <v>3.1</v>
      </c>
    </row>
    <row r="66" spans="1:3" x14ac:dyDescent="0.25">
      <c r="B66" t="s">
        <v>67</v>
      </c>
      <c r="C66">
        <f>E40</f>
        <v>112</v>
      </c>
    </row>
    <row r="67" spans="1:3" x14ac:dyDescent="0.25">
      <c r="B67" t="s">
        <v>68</v>
      </c>
      <c r="C67">
        <v>200</v>
      </c>
    </row>
    <row r="68" spans="1:3" x14ac:dyDescent="0.25">
      <c r="B68" t="s">
        <v>17</v>
      </c>
      <c r="C68">
        <f>C17</f>
        <v>2</v>
      </c>
    </row>
    <row r="69" spans="1:3" x14ac:dyDescent="0.25">
      <c r="B69" t="s">
        <v>69</v>
      </c>
      <c r="C69">
        <f>(E40*200)/3*C21</f>
        <v>23146.666666666668</v>
      </c>
    </row>
    <row r="70" spans="1:3" x14ac:dyDescent="0.25">
      <c r="A70" t="s">
        <v>70</v>
      </c>
      <c r="B70" t="s">
        <v>71</v>
      </c>
    </row>
    <row r="71" spans="1:3" x14ac:dyDescent="0.25">
      <c r="B71" t="s">
        <v>72</v>
      </c>
      <c r="C71">
        <v>0.91</v>
      </c>
    </row>
    <row r="72" spans="1:3" x14ac:dyDescent="0.25">
      <c r="B72" t="s">
        <v>73</v>
      </c>
      <c r="C72" s="6">
        <f>C69*C71</f>
        <v>21063.466666666667</v>
      </c>
    </row>
    <row r="73" spans="1:3" x14ac:dyDescent="0.25">
      <c r="A73" t="s">
        <v>74</v>
      </c>
      <c r="B73" t="s">
        <v>75</v>
      </c>
    </row>
    <row r="74" spans="1:3" x14ac:dyDescent="0.25">
      <c r="B74" t="s">
        <v>76</v>
      </c>
      <c r="C74" s="6">
        <v>852</v>
      </c>
    </row>
    <row r="75" spans="1:3" x14ac:dyDescent="0.25">
      <c r="A75" t="s">
        <v>77</v>
      </c>
      <c r="B75" t="s">
        <v>78</v>
      </c>
    </row>
    <row r="76" spans="1:3" x14ac:dyDescent="0.25">
      <c r="B76" t="s">
        <v>76</v>
      </c>
      <c r="C76" s="6">
        <v>3570</v>
      </c>
    </row>
    <row r="77" spans="1:3" x14ac:dyDescent="0.25">
      <c r="A77" t="s">
        <v>79</v>
      </c>
      <c r="B77" t="s">
        <v>80</v>
      </c>
    </row>
    <row r="78" spans="1:3" x14ac:dyDescent="0.25">
      <c r="B78" t="s">
        <v>76</v>
      </c>
    </row>
    <row r="79" spans="1:3" x14ac:dyDescent="0.25">
      <c r="A79" t="s">
        <v>81</v>
      </c>
      <c r="B79" t="s">
        <v>82</v>
      </c>
    </row>
    <row r="80" spans="1:3" x14ac:dyDescent="0.25">
      <c r="A80" t="s">
        <v>83</v>
      </c>
      <c r="B80" t="s">
        <v>27</v>
      </c>
    </row>
    <row r="81" spans="1:3" x14ac:dyDescent="0.25">
      <c r="B81" t="s">
        <v>84</v>
      </c>
    </row>
    <row r="82" spans="1:3" x14ac:dyDescent="0.25">
      <c r="B82" t="s">
        <v>85</v>
      </c>
    </row>
    <row r="83" spans="1:3" x14ac:dyDescent="0.25">
      <c r="B83" t="s">
        <v>86</v>
      </c>
    </row>
    <row r="84" spans="1:3" x14ac:dyDescent="0.25">
      <c r="B84" t="s">
        <v>87</v>
      </c>
    </row>
    <row r="85" spans="1:3" x14ac:dyDescent="0.25">
      <c r="B85" t="s">
        <v>88</v>
      </c>
    </row>
    <row r="86" spans="1:3" x14ac:dyDescent="0.25">
      <c r="B86" t="s">
        <v>89</v>
      </c>
    </row>
    <row r="87" spans="1:3" x14ac:dyDescent="0.25">
      <c r="B87" t="s">
        <v>90</v>
      </c>
    </row>
    <row r="88" spans="1:3" x14ac:dyDescent="0.25">
      <c r="A88" t="s">
        <v>83</v>
      </c>
      <c r="B88" t="s">
        <v>91</v>
      </c>
    </row>
    <row r="89" spans="1:3" x14ac:dyDescent="0.25">
      <c r="B89" t="s">
        <v>92</v>
      </c>
      <c r="C89" s="6">
        <f>C24</f>
        <v>1649.5</v>
      </c>
    </row>
    <row r="90" spans="1:3" x14ac:dyDescent="0.25">
      <c r="B90" t="s">
        <v>93</v>
      </c>
    </row>
    <row r="91" spans="1:3" x14ac:dyDescent="0.25">
      <c r="B91" t="s">
        <v>30</v>
      </c>
    </row>
    <row r="92" spans="1:3" x14ac:dyDescent="0.25">
      <c r="B92" t="s">
        <v>94</v>
      </c>
      <c r="C92" s="6">
        <f>C24</f>
        <v>1649.5</v>
      </c>
    </row>
    <row r="94" spans="1:3" x14ac:dyDescent="0.25">
      <c r="B94" t="s">
        <v>95</v>
      </c>
    </row>
    <row r="95" spans="1:3" x14ac:dyDescent="0.25">
      <c r="B95" t="s">
        <v>96</v>
      </c>
    </row>
    <row r="96" spans="1:3" x14ac:dyDescent="0.25">
      <c r="B96" t="s">
        <v>97</v>
      </c>
    </row>
    <row r="97" spans="1:3" x14ac:dyDescent="0.25">
      <c r="B97" t="s">
        <v>98</v>
      </c>
    </row>
    <row r="99" spans="1:3" x14ac:dyDescent="0.25">
      <c r="B99" t="s">
        <v>99</v>
      </c>
      <c r="C99">
        <f>C92/12</f>
        <v>137.45833333333334</v>
      </c>
    </row>
    <row r="100" spans="1:3" x14ac:dyDescent="0.25">
      <c r="B100" t="s">
        <v>100</v>
      </c>
      <c r="C100" s="6">
        <f>(C24/3)/12</f>
        <v>45.81944444444445</v>
      </c>
    </row>
    <row r="102" spans="1:3" x14ac:dyDescent="0.25">
      <c r="B102" t="s">
        <v>101</v>
      </c>
    </row>
    <row r="103" spans="1:3" x14ac:dyDescent="0.25">
      <c r="B103" t="s">
        <v>102</v>
      </c>
      <c r="C103" s="6">
        <v>1581.6669999999999</v>
      </c>
    </row>
    <row r="104" spans="1:3" x14ac:dyDescent="0.25">
      <c r="B104" t="s">
        <v>103</v>
      </c>
      <c r="C104" s="6">
        <v>126.5333</v>
      </c>
    </row>
    <row r="106" spans="1:3" x14ac:dyDescent="0.25">
      <c r="B106" t="s">
        <v>104</v>
      </c>
    </row>
    <row r="107" spans="1:3" x14ac:dyDescent="0.25">
      <c r="B107" t="s">
        <v>102</v>
      </c>
      <c r="C107">
        <v>1377.78</v>
      </c>
    </row>
    <row r="108" spans="1:3" x14ac:dyDescent="0.25">
      <c r="B108" t="s">
        <v>103</v>
      </c>
    </row>
    <row r="110" spans="1:3" x14ac:dyDescent="0.25">
      <c r="A110" t="s">
        <v>83</v>
      </c>
      <c r="B110" t="s">
        <v>105</v>
      </c>
    </row>
    <row r="111" spans="1:3" x14ac:dyDescent="0.25">
      <c r="B111" t="s">
        <v>106</v>
      </c>
    </row>
    <row r="112" spans="1:3" x14ac:dyDescent="0.25">
      <c r="B112" t="s">
        <v>107</v>
      </c>
    </row>
    <row r="113" spans="1:3" x14ac:dyDescent="0.25">
      <c r="B113" t="s">
        <v>108</v>
      </c>
    </row>
    <row r="114" spans="1:3" x14ac:dyDescent="0.25">
      <c r="B114" t="s">
        <v>109</v>
      </c>
    </row>
    <row r="115" spans="1:3" x14ac:dyDescent="0.25">
      <c r="B115" t="s">
        <v>110</v>
      </c>
    </row>
    <row r="116" spans="1:3" x14ac:dyDescent="0.25">
      <c r="B116" t="s">
        <v>111</v>
      </c>
    </row>
    <row r="118" spans="1:3" x14ac:dyDescent="0.25">
      <c r="B118" t="s">
        <v>112</v>
      </c>
    </row>
    <row r="119" spans="1:3" x14ac:dyDescent="0.25">
      <c r="B119" t="s">
        <v>113</v>
      </c>
    </row>
    <row r="120" spans="1:3" x14ac:dyDescent="0.25">
      <c r="B120" t="s">
        <v>114</v>
      </c>
      <c r="C120">
        <v>142.35</v>
      </c>
    </row>
    <row r="122" spans="1:3" x14ac:dyDescent="0.25">
      <c r="B122" t="s">
        <v>115</v>
      </c>
      <c r="C122" s="8">
        <f>C92+C99+C100+C104+C120</f>
        <v>2101.6610777777778</v>
      </c>
    </row>
    <row r="124" spans="1:3" x14ac:dyDescent="0.25">
      <c r="A124" t="s">
        <v>116</v>
      </c>
      <c r="B124" t="s">
        <v>117</v>
      </c>
      <c r="C124" s="2">
        <v>0.06</v>
      </c>
    </row>
    <row r="126" spans="1:3" x14ac:dyDescent="0.25">
      <c r="A126">
        <v>4</v>
      </c>
      <c r="B126" t="s">
        <v>118</v>
      </c>
    </row>
    <row r="127" spans="1:3" x14ac:dyDescent="0.25">
      <c r="B127" t="s">
        <v>119</v>
      </c>
      <c r="C127" s="1">
        <f>C13</f>
        <v>34000</v>
      </c>
    </row>
    <row r="128" spans="1:3" x14ac:dyDescent="0.25">
      <c r="B128" t="s">
        <v>120</v>
      </c>
      <c r="C128" s="3">
        <v>0.25</v>
      </c>
    </row>
    <row r="129" spans="2:5" x14ac:dyDescent="0.25">
      <c r="B129" t="s">
        <v>121</v>
      </c>
      <c r="C129" s="6">
        <f>C127*C128</f>
        <v>8500</v>
      </c>
    </row>
    <row r="132" spans="2:5" x14ac:dyDescent="0.25">
      <c r="C132" t="s">
        <v>122</v>
      </c>
      <c r="D132" t="s">
        <v>123</v>
      </c>
      <c r="E132" t="s">
        <v>124</v>
      </c>
    </row>
    <row r="133" spans="2:5" x14ac:dyDescent="0.25">
      <c r="B133" t="s">
        <v>125</v>
      </c>
    </row>
    <row r="134" spans="2:5" x14ac:dyDescent="0.25">
      <c r="B134" t="s">
        <v>126</v>
      </c>
      <c r="C134">
        <f>C58+C59+C60</f>
        <v>333.1</v>
      </c>
      <c r="E134" s="6">
        <f>(C134*100)/C145</f>
        <v>0.37840285852375039</v>
      </c>
    </row>
    <row r="135" spans="2:5" x14ac:dyDescent="0.25">
      <c r="B135" t="s">
        <v>127</v>
      </c>
      <c r="C135" s="6">
        <f>D63</f>
        <v>360</v>
      </c>
      <c r="E135" s="6">
        <f>(C135*100)/C145</f>
        <v>0.4089613601577608</v>
      </c>
    </row>
    <row r="136" spans="2:5" x14ac:dyDescent="0.25">
      <c r="B136" t="s">
        <v>128</v>
      </c>
      <c r="C136" s="6">
        <f>C74</f>
        <v>852</v>
      </c>
      <c r="E136" s="6">
        <f>(C136*100)/C145</f>
        <v>0.96787521904003393</v>
      </c>
    </row>
    <row r="137" spans="2:5" x14ac:dyDescent="0.25">
      <c r="B137" t="s">
        <v>78</v>
      </c>
      <c r="C137" s="6">
        <f>C76</f>
        <v>3570</v>
      </c>
      <c r="E137" s="6">
        <f>(C137*100)/C145</f>
        <v>4.055533488231128</v>
      </c>
    </row>
    <row r="138" spans="2:5" x14ac:dyDescent="0.25">
      <c r="B138" t="s">
        <v>129</v>
      </c>
      <c r="E138">
        <f>(C138*100)/C145</f>
        <v>0</v>
      </c>
    </row>
    <row r="139" spans="2:5" x14ac:dyDescent="0.25">
      <c r="B139" t="s">
        <v>82</v>
      </c>
      <c r="C139" s="6">
        <f>C122*12</f>
        <v>25219.932933333333</v>
      </c>
      <c r="D139" s="6">
        <f>C122</f>
        <v>2101.6610777777778</v>
      </c>
      <c r="E139" s="6">
        <f>(C139*100)/C145</f>
        <v>28.649939098620855</v>
      </c>
    </row>
    <row r="140" spans="2:5" x14ac:dyDescent="0.25">
      <c r="B140" t="s">
        <v>130</v>
      </c>
      <c r="C140" s="6">
        <f>C69</f>
        <v>23146.666666666668</v>
      </c>
      <c r="E140" s="6">
        <f>(C140*100)/C145</f>
        <v>26.294700786439737</v>
      </c>
    </row>
    <row r="141" spans="2:5" x14ac:dyDescent="0.25">
      <c r="B141" t="s">
        <v>71</v>
      </c>
      <c r="C141" s="6">
        <f>C72</f>
        <v>21063.466666666667</v>
      </c>
      <c r="E141" s="6">
        <f>(C141*100)/C145</f>
        <v>23.928177715660155</v>
      </c>
    </row>
    <row r="142" spans="2:5" x14ac:dyDescent="0.25">
      <c r="B142" t="s">
        <v>131</v>
      </c>
      <c r="C142" s="6">
        <f>C129</f>
        <v>8500</v>
      </c>
      <c r="E142" s="6">
        <f>(C142*100)/C145</f>
        <v>9.6560321148360195</v>
      </c>
    </row>
    <row r="143" spans="2:5" x14ac:dyDescent="0.25">
      <c r="B143" t="s">
        <v>111</v>
      </c>
      <c r="C143">
        <f>C134+C135+C136+C137+C138+C139+C140+C141+C142</f>
        <v>83045.166266666667</v>
      </c>
    </row>
    <row r="145" spans="2:5" x14ac:dyDescent="0.25">
      <c r="B145" t="s">
        <v>132</v>
      </c>
      <c r="C145" s="6">
        <f>C143+C146</f>
        <v>88027.876242666665</v>
      </c>
      <c r="E145" s="2">
        <v>1</v>
      </c>
    </row>
    <row r="146" spans="2:5" x14ac:dyDescent="0.25">
      <c r="B146" t="s">
        <v>133</v>
      </c>
      <c r="C146" s="6">
        <f>C143*E146</f>
        <v>4982.7099760000001</v>
      </c>
      <c r="E146" s="2">
        <v>0.06</v>
      </c>
    </row>
    <row r="148" spans="2:5" x14ac:dyDescent="0.25">
      <c r="B148" t="s">
        <v>134</v>
      </c>
      <c r="C148" s="6">
        <f>C145</f>
        <v>88027.876242666665</v>
      </c>
    </row>
    <row r="149" spans="2:5" x14ac:dyDescent="0.25">
      <c r="B149" t="s">
        <v>135</v>
      </c>
      <c r="C149" s="6">
        <f>C145/200</f>
        <v>440.13938121333331</v>
      </c>
    </row>
    <row r="150" spans="2:5" x14ac:dyDescent="0.25">
      <c r="B150" t="s">
        <v>136</v>
      </c>
      <c r="C150" s="6">
        <f>C149/E40</f>
        <v>3.9298159036904758</v>
      </c>
    </row>
    <row r="151" spans="2:5" x14ac:dyDescent="0.25">
      <c r="B151" t="s">
        <v>137</v>
      </c>
      <c r="C151" s="6">
        <f>C149/C40</f>
        <v>3.9298159036904758</v>
      </c>
    </row>
    <row r="159" spans="2:5" x14ac:dyDescent="0.25">
      <c r="B159" t="s">
        <v>161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E159"/>
  <sheetViews>
    <sheetView tabSelected="1" topLeftCell="A144" zoomScaleNormal="100" workbookViewId="0">
      <selection activeCell="G159" sqref="A4:G159"/>
    </sheetView>
  </sheetViews>
  <sheetFormatPr defaultRowHeight="15" x14ac:dyDescent="0.25"/>
  <cols>
    <col min="2" max="2" width="37.7109375" customWidth="1"/>
    <col min="3" max="3" width="14.42578125" customWidth="1"/>
  </cols>
  <sheetData>
    <row r="4" spans="2:3" ht="30" x14ac:dyDescent="0.25">
      <c r="B4" s="5" t="s">
        <v>160</v>
      </c>
    </row>
    <row r="5" spans="2:3" x14ac:dyDescent="0.25">
      <c r="B5" s="4" t="s">
        <v>162</v>
      </c>
    </row>
    <row r="6" spans="2:3" x14ac:dyDescent="0.25">
      <c r="B6" t="s">
        <v>0</v>
      </c>
    </row>
    <row r="7" spans="2:3" x14ac:dyDescent="0.25">
      <c r="B7" t="s">
        <v>2</v>
      </c>
    </row>
    <row r="8" spans="2:3" x14ac:dyDescent="0.25">
      <c r="B8" t="s">
        <v>4</v>
      </c>
    </row>
    <row r="9" spans="2:3" x14ac:dyDescent="0.25">
      <c r="B9" t="s">
        <v>5</v>
      </c>
      <c r="C9" t="s">
        <v>163</v>
      </c>
    </row>
    <row r="10" spans="2:3" x14ac:dyDescent="0.25">
      <c r="B10" t="s">
        <v>7</v>
      </c>
      <c r="C10">
        <v>25</v>
      </c>
    </row>
    <row r="11" spans="2:3" x14ac:dyDescent="0.25">
      <c r="B11" t="s">
        <v>8</v>
      </c>
      <c r="C11">
        <v>2006</v>
      </c>
    </row>
    <row r="12" spans="2:3" x14ac:dyDescent="0.25">
      <c r="B12" t="s">
        <v>9</v>
      </c>
      <c r="C12" t="s">
        <v>10</v>
      </c>
    </row>
    <row r="13" spans="2:3" x14ac:dyDescent="0.25">
      <c r="B13" t="s">
        <v>12</v>
      </c>
    </row>
    <row r="14" spans="2:3" x14ac:dyDescent="0.25">
      <c r="B14" t="s">
        <v>13</v>
      </c>
      <c r="C14" s="1">
        <v>41000</v>
      </c>
    </row>
    <row r="15" spans="2:3" x14ac:dyDescent="0.25">
      <c r="B15" t="s">
        <v>14</v>
      </c>
      <c r="C15">
        <v>45.85</v>
      </c>
    </row>
    <row r="16" spans="2:3" x14ac:dyDescent="0.25">
      <c r="B16" t="s">
        <v>15</v>
      </c>
      <c r="C16">
        <v>396.49</v>
      </c>
    </row>
    <row r="17" spans="2:3" x14ac:dyDescent="0.25">
      <c r="B17" t="s">
        <v>16</v>
      </c>
      <c r="C17">
        <v>114.89</v>
      </c>
    </row>
    <row r="18" spans="2:3" x14ac:dyDescent="0.25">
      <c r="B18" t="s">
        <v>17</v>
      </c>
      <c r="C18">
        <v>5</v>
      </c>
    </row>
    <row r="19" spans="2:3" x14ac:dyDescent="0.25">
      <c r="B19" t="s">
        <v>19</v>
      </c>
    </row>
    <row r="20" spans="2:3" x14ac:dyDescent="0.25">
      <c r="B20" t="s">
        <v>20</v>
      </c>
      <c r="C20" s="6">
        <v>210</v>
      </c>
    </row>
    <row r="21" spans="2:3" x14ac:dyDescent="0.25">
      <c r="B21" t="s">
        <v>22</v>
      </c>
    </row>
    <row r="22" spans="2:3" x14ac:dyDescent="0.25">
      <c r="B22" t="s">
        <v>23</v>
      </c>
      <c r="C22">
        <v>3.18</v>
      </c>
    </row>
    <row r="23" spans="2:3" x14ac:dyDescent="0.25">
      <c r="B23" t="s">
        <v>25</v>
      </c>
    </row>
    <row r="24" spans="2:3" x14ac:dyDescent="0.25">
      <c r="B24" t="s">
        <v>27</v>
      </c>
    </row>
    <row r="25" spans="2:3" x14ac:dyDescent="0.25">
      <c r="B25" t="s">
        <v>28</v>
      </c>
      <c r="C25" s="6">
        <v>1530</v>
      </c>
    </row>
    <row r="26" spans="2:3" x14ac:dyDescent="0.25">
      <c r="B26" t="s">
        <v>29</v>
      </c>
      <c r="C26">
        <v>220</v>
      </c>
    </row>
    <row r="27" spans="2:3" x14ac:dyDescent="0.25">
      <c r="B27" t="s">
        <v>30</v>
      </c>
    </row>
    <row r="28" spans="2:3" x14ac:dyDescent="0.25">
      <c r="B28" t="s">
        <v>31</v>
      </c>
    </row>
    <row r="29" spans="2:3" x14ac:dyDescent="0.25">
      <c r="B29" t="s">
        <v>33</v>
      </c>
    </row>
    <row r="30" spans="2:3" x14ac:dyDescent="0.25">
      <c r="B30" t="s">
        <v>28</v>
      </c>
    </row>
    <row r="31" spans="2:3" x14ac:dyDescent="0.25">
      <c r="B31" t="s">
        <v>29</v>
      </c>
    </row>
    <row r="32" spans="2:3" x14ac:dyDescent="0.25">
      <c r="B32" t="s">
        <v>30</v>
      </c>
    </row>
    <row r="33" spans="2:5" x14ac:dyDescent="0.25">
      <c r="B33" t="s">
        <v>31</v>
      </c>
    </row>
    <row r="35" spans="2:5" x14ac:dyDescent="0.25">
      <c r="B35" t="s">
        <v>34</v>
      </c>
    </row>
    <row r="36" spans="2:5" x14ac:dyDescent="0.25">
      <c r="B36" t="s">
        <v>36</v>
      </c>
    </row>
    <row r="37" spans="2:5" x14ac:dyDescent="0.25">
      <c r="C37" t="s">
        <v>37</v>
      </c>
      <c r="D37" t="s">
        <v>38</v>
      </c>
      <c r="E37" t="s">
        <v>39</v>
      </c>
    </row>
    <row r="38" spans="2:5" x14ac:dyDescent="0.25">
      <c r="B38" t="s">
        <v>40</v>
      </c>
      <c r="C38">
        <v>30</v>
      </c>
      <c r="D38">
        <v>0</v>
      </c>
      <c r="E38">
        <v>30</v>
      </c>
    </row>
    <row r="39" spans="2:5" x14ac:dyDescent="0.25">
      <c r="B39" t="s">
        <v>41</v>
      </c>
      <c r="C39">
        <v>30</v>
      </c>
      <c r="D39">
        <v>0</v>
      </c>
      <c r="E39">
        <v>30</v>
      </c>
    </row>
    <row r="40" spans="2:5" x14ac:dyDescent="0.25">
      <c r="B40" t="s">
        <v>42</v>
      </c>
      <c r="C40">
        <v>35</v>
      </c>
      <c r="D40">
        <v>0</v>
      </c>
      <c r="E40">
        <v>35</v>
      </c>
    </row>
    <row r="41" spans="2:5" x14ac:dyDescent="0.25">
      <c r="B41" t="s">
        <v>39</v>
      </c>
      <c r="C41">
        <v>95</v>
      </c>
      <c r="D41">
        <f>D38+D39+D40</f>
        <v>0</v>
      </c>
      <c r="E41">
        <v>95</v>
      </c>
    </row>
    <row r="42" spans="2:5" x14ac:dyDescent="0.25">
      <c r="B42" t="s">
        <v>44</v>
      </c>
    </row>
    <row r="43" spans="2:5" x14ac:dyDescent="0.25">
      <c r="C43" t="s">
        <v>37</v>
      </c>
      <c r="D43" t="s">
        <v>38</v>
      </c>
      <c r="E43" t="s">
        <v>39</v>
      </c>
    </row>
    <row r="44" spans="2:5" x14ac:dyDescent="0.25">
      <c r="B44" t="s">
        <v>40</v>
      </c>
    </row>
    <row r="45" spans="2:5" x14ac:dyDescent="0.25">
      <c r="B45" t="s">
        <v>41</v>
      </c>
    </row>
    <row r="46" spans="2:5" x14ac:dyDescent="0.25">
      <c r="B46" t="s">
        <v>42</v>
      </c>
    </row>
    <row r="47" spans="2:5" x14ac:dyDescent="0.25">
      <c r="B47" t="s">
        <v>39</v>
      </c>
    </row>
    <row r="48" spans="2:5" x14ac:dyDescent="0.25">
      <c r="B48" t="s">
        <v>46</v>
      </c>
      <c r="C48">
        <v>80</v>
      </c>
    </row>
    <row r="49" spans="2:4" x14ac:dyDescent="0.25">
      <c r="B49" t="s">
        <v>47</v>
      </c>
      <c r="C49">
        <v>188.57</v>
      </c>
    </row>
    <row r="50" spans="2:4" x14ac:dyDescent="0.25">
      <c r="B50" t="s">
        <v>48</v>
      </c>
      <c r="C50">
        <v>20</v>
      </c>
    </row>
    <row r="51" spans="2:4" x14ac:dyDescent="0.25">
      <c r="B51" t="s">
        <v>49</v>
      </c>
      <c r="C51">
        <v>1.17</v>
      </c>
    </row>
    <row r="52" spans="2:4" x14ac:dyDescent="0.25">
      <c r="B52" t="s">
        <v>50</v>
      </c>
      <c r="C52">
        <v>1</v>
      </c>
    </row>
    <row r="53" spans="2:4" x14ac:dyDescent="0.25">
      <c r="B53" t="s">
        <v>51</v>
      </c>
    </row>
    <row r="54" spans="2:4" x14ac:dyDescent="0.25">
      <c r="B54" t="s">
        <v>53</v>
      </c>
      <c r="C54">
        <v>200</v>
      </c>
    </row>
    <row r="56" spans="2:4" x14ac:dyDescent="0.25">
      <c r="B56" t="s">
        <v>54</v>
      </c>
    </row>
    <row r="57" spans="2:4" x14ac:dyDescent="0.25">
      <c r="B57" t="s">
        <v>56</v>
      </c>
      <c r="C57">
        <v>0</v>
      </c>
    </row>
    <row r="58" spans="2:4" x14ac:dyDescent="0.25">
      <c r="B58" t="s">
        <v>58</v>
      </c>
    </row>
    <row r="59" spans="2:4" x14ac:dyDescent="0.25">
      <c r="B59" t="s">
        <v>59</v>
      </c>
      <c r="C59">
        <f>C15</f>
        <v>45.85</v>
      </c>
    </row>
    <row r="60" spans="2:4" x14ac:dyDescent="0.25">
      <c r="B60" t="s">
        <v>15</v>
      </c>
      <c r="C60">
        <f>C16</f>
        <v>396.49</v>
      </c>
    </row>
    <row r="61" spans="2:4" x14ac:dyDescent="0.25">
      <c r="B61" t="s">
        <v>16</v>
      </c>
      <c r="C61">
        <v>114.89</v>
      </c>
    </row>
    <row r="62" spans="2:4" x14ac:dyDescent="0.25">
      <c r="B62" t="s">
        <v>61</v>
      </c>
    </row>
    <row r="63" spans="2:4" x14ac:dyDescent="0.25">
      <c r="B63" t="s">
        <v>62</v>
      </c>
      <c r="C63" t="s">
        <v>63</v>
      </c>
      <c r="D63" t="s">
        <v>64</v>
      </c>
    </row>
    <row r="64" spans="2:4" x14ac:dyDescent="0.25">
      <c r="B64">
        <v>210</v>
      </c>
      <c r="C64">
        <v>2</v>
      </c>
      <c r="D64">
        <f>B64*C64</f>
        <v>420</v>
      </c>
    </row>
    <row r="65" spans="2:3" x14ac:dyDescent="0.25">
      <c r="B65" t="s">
        <v>22</v>
      </c>
    </row>
    <row r="66" spans="2:3" x14ac:dyDescent="0.25">
      <c r="B66" t="s">
        <v>66</v>
      </c>
      <c r="C66">
        <v>3.18</v>
      </c>
    </row>
    <row r="67" spans="2:3" x14ac:dyDescent="0.25">
      <c r="B67" t="s">
        <v>67</v>
      </c>
      <c r="C67">
        <v>95</v>
      </c>
    </row>
    <row r="68" spans="2:3" x14ac:dyDescent="0.25">
      <c r="B68" t="s">
        <v>68</v>
      </c>
      <c r="C68">
        <v>200</v>
      </c>
    </row>
    <row r="69" spans="2:3" x14ac:dyDescent="0.25">
      <c r="B69" t="s">
        <v>17</v>
      </c>
      <c r="C69">
        <v>5</v>
      </c>
    </row>
    <row r="70" spans="2:3" x14ac:dyDescent="0.25">
      <c r="B70" t="s">
        <v>69</v>
      </c>
      <c r="C70">
        <f>(E41*200)/3*C22</f>
        <v>20140</v>
      </c>
    </row>
    <row r="71" spans="2:3" x14ac:dyDescent="0.25">
      <c r="B71" t="s">
        <v>71</v>
      </c>
    </row>
    <row r="72" spans="2:3" x14ac:dyDescent="0.25">
      <c r="B72" t="s">
        <v>72</v>
      </c>
      <c r="C72">
        <v>0.8</v>
      </c>
    </row>
    <row r="73" spans="2:3" x14ac:dyDescent="0.25">
      <c r="B73" t="s">
        <v>73</v>
      </c>
      <c r="C73" s="6">
        <f>C70*C72</f>
        <v>16112</v>
      </c>
    </row>
    <row r="74" spans="2:3" x14ac:dyDescent="0.25">
      <c r="B74" t="s">
        <v>75</v>
      </c>
    </row>
    <row r="75" spans="2:3" x14ac:dyDescent="0.25">
      <c r="B75" t="s">
        <v>76</v>
      </c>
      <c r="C75" s="6">
        <v>852</v>
      </c>
    </row>
    <row r="76" spans="2:3" x14ac:dyDescent="0.25">
      <c r="B76" t="s">
        <v>78</v>
      </c>
    </row>
    <row r="77" spans="2:3" x14ac:dyDescent="0.25">
      <c r="B77" t="s">
        <v>76</v>
      </c>
      <c r="C77" s="6">
        <v>2470</v>
      </c>
    </row>
    <row r="78" spans="2:3" x14ac:dyDescent="0.25">
      <c r="B78" t="s">
        <v>80</v>
      </c>
    </row>
    <row r="79" spans="2:3" x14ac:dyDescent="0.25">
      <c r="B79" t="s">
        <v>76</v>
      </c>
    </row>
    <row r="80" spans="2:3" x14ac:dyDescent="0.25">
      <c r="B80" t="s">
        <v>82</v>
      </c>
    </row>
    <row r="81" spans="2:3" x14ac:dyDescent="0.25">
      <c r="B81" t="s">
        <v>27</v>
      </c>
    </row>
    <row r="82" spans="2:3" x14ac:dyDescent="0.25">
      <c r="B82" t="s">
        <v>84</v>
      </c>
    </row>
    <row r="83" spans="2:3" x14ac:dyDescent="0.25">
      <c r="B83" t="s">
        <v>85</v>
      </c>
    </row>
    <row r="84" spans="2:3" x14ac:dyDescent="0.25">
      <c r="B84" t="s">
        <v>86</v>
      </c>
    </row>
    <row r="85" spans="2:3" x14ac:dyDescent="0.25">
      <c r="B85" t="s">
        <v>87</v>
      </c>
    </row>
    <row r="86" spans="2:3" x14ac:dyDescent="0.25">
      <c r="B86" t="s">
        <v>88</v>
      </c>
    </row>
    <row r="87" spans="2:3" x14ac:dyDescent="0.25">
      <c r="B87" t="s">
        <v>89</v>
      </c>
    </row>
    <row r="88" spans="2:3" x14ac:dyDescent="0.25">
      <c r="B88" t="s">
        <v>90</v>
      </c>
    </row>
    <row r="89" spans="2:3" x14ac:dyDescent="0.25">
      <c r="B89" t="s">
        <v>91</v>
      </c>
    </row>
    <row r="90" spans="2:3" x14ac:dyDescent="0.25">
      <c r="B90" t="s">
        <v>92</v>
      </c>
      <c r="C90" s="6">
        <v>1530</v>
      </c>
    </row>
    <row r="91" spans="2:3" x14ac:dyDescent="0.25">
      <c r="B91" t="s">
        <v>93</v>
      </c>
    </row>
    <row r="92" spans="2:3" x14ac:dyDescent="0.25">
      <c r="B92" t="s">
        <v>30</v>
      </c>
    </row>
    <row r="93" spans="2:3" x14ac:dyDescent="0.25">
      <c r="B93" t="s">
        <v>94</v>
      </c>
      <c r="C93" s="6">
        <v>1530</v>
      </c>
    </row>
    <row r="95" spans="2:3" x14ac:dyDescent="0.25">
      <c r="B95" t="s">
        <v>95</v>
      </c>
    </row>
    <row r="96" spans="2:3" x14ac:dyDescent="0.25">
      <c r="B96" t="s">
        <v>96</v>
      </c>
    </row>
    <row r="97" spans="2:3" x14ac:dyDescent="0.25">
      <c r="B97" t="s">
        <v>97</v>
      </c>
    </row>
    <row r="98" spans="2:3" x14ac:dyDescent="0.25">
      <c r="B98" t="s">
        <v>98</v>
      </c>
    </row>
    <row r="100" spans="2:3" x14ac:dyDescent="0.25">
      <c r="B100" t="s">
        <v>99</v>
      </c>
      <c r="C100">
        <f>C93/12</f>
        <v>127.5</v>
      </c>
    </row>
    <row r="101" spans="2:3" x14ac:dyDescent="0.25">
      <c r="B101" t="s">
        <v>100</v>
      </c>
      <c r="C101" s="6">
        <f>(C25/3)/12</f>
        <v>42.5</v>
      </c>
    </row>
    <row r="103" spans="2:3" x14ac:dyDescent="0.25">
      <c r="B103" t="s">
        <v>101</v>
      </c>
    </row>
    <row r="104" spans="2:3" x14ac:dyDescent="0.25">
      <c r="B104" t="s">
        <v>102</v>
      </c>
      <c r="C104" s="6">
        <v>1581.6669999999999</v>
      </c>
    </row>
    <row r="105" spans="2:3" x14ac:dyDescent="0.25">
      <c r="B105" t="s">
        <v>103</v>
      </c>
      <c r="C105" s="6">
        <v>126.5333</v>
      </c>
    </row>
    <row r="107" spans="2:3" x14ac:dyDescent="0.25">
      <c r="B107" t="s">
        <v>104</v>
      </c>
    </row>
    <row r="108" spans="2:3" x14ac:dyDescent="0.25">
      <c r="B108" t="s">
        <v>102</v>
      </c>
      <c r="C108">
        <v>1377.78</v>
      </c>
    </row>
    <row r="109" spans="2:3" x14ac:dyDescent="0.25">
      <c r="B109" t="s">
        <v>103</v>
      </c>
    </row>
    <row r="111" spans="2:3" x14ac:dyDescent="0.25">
      <c r="B111" t="s">
        <v>105</v>
      </c>
    </row>
    <row r="112" spans="2:3" x14ac:dyDescent="0.25">
      <c r="B112" t="s">
        <v>106</v>
      </c>
    </row>
    <row r="113" spans="2:3" x14ac:dyDescent="0.25">
      <c r="B113" t="s">
        <v>107</v>
      </c>
    </row>
    <row r="114" spans="2:3" x14ac:dyDescent="0.25">
      <c r="B114" t="s">
        <v>108</v>
      </c>
    </row>
    <row r="115" spans="2:3" x14ac:dyDescent="0.25">
      <c r="B115" t="s">
        <v>109</v>
      </c>
    </row>
    <row r="116" spans="2:3" x14ac:dyDescent="0.25">
      <c r="B116" t="s">
        <v>110</v>
      </c>
    </row>
    <row r="117" spans="2:3" x14ac:dyDescent="0.25">
      <c r="B117" t="s">
        <v>111</v>
      </c>
    </row>
    <row r="119" spans="2:3" x14ac:dyDescent="0.25">
      <c r="B119" t="s">
        <v>112</v>
      </c>
    </row>
    <row r="120" spans="2:3" x14ac:dyDescent="0.25">
      <c r="B120" t="s">
        <v>113</v>
      </c>
    </row>
    <row r="121" spans="2:3" x14ac:dyDescent="0.25">
      <c r="B121" t="s">
        <v>114</v>
      </c>
      <c r="C121">
        <v>142.35</v>
      </c>
    </row>
    <row r="123" spans="2:3" x14ac:dyDescent="0.25">
      <c r="B123" t="s">
        <v>115</v>
      </c>
      <c r="C123" s="8">
        <v>1427.216633</v>
      </c>
    </row>
    <row r="125" spans="2:3" x14ac:dyDescent="0.25">
      <c r="B125" t="s">
        <v>117</v>
      </c>
      <c r="C125" s="2">
        <v>0.06</v>
      </c>
    </row>
    <row r="127" spans="2:3" x14ac:dyDescent="0.25">
      <c r="B127" t="s">
        <v>118</v>
      </c>
    </row>
    <row r="128" spans="2:3" x14ac:dyDescent="0.25">
      <c r="B128" t="s">
        <v>119</v>
      </c>
      <c r="C128" s="1">
        <f>C14</f>
        <v>41000</v>
      </c>
    </row>
    <row r="129" spans="2:5" x14ac:dyDescent="0.25">
      <c r="B129" t="s">
        <v>120</v>
      </c>
      <c r="C129" s="3">
        <v>0.25</v>
      </c>
    </row>
    <row r="130" spans="2:5" x14ac:dyDescent="0.25">
      <c r="B130" t="s">
        <v>121</v>
      </c>
      <c r="C130" s="6">
        <f>C128*C129</f>
        <v>10250</v>
      </c>
    </row>
    <row r="133" spans="2:5" x14ac:dyDescent="0.25">
      <c r="C133" t="s">
        <v>122</v>
      </c>
      <c r="D133" t="s">
        <v>123</v>
      </c>
      <c r="E133" t="s">
        <v>124</v>
      </c>
    </row>
    <row r="134" spans="2:5" x14ac:dyDescent="0.25">
      <c r="B134" t="s">
        <v>125</v>
      </c>
    </row>
    <row r="135" spans="2:5" x14ac:dyDescent="0.25">
      <c r="B135" t="s">
        <v>126</v>
      </c>
      <c r="C135">
        <f>C59+C60+C61</f>
        <v>557.23</v>
      </c>
      <c r="E135" s="6">
        <f>(C135*100)/C146</f>
        <v>0.77389294251238483</v>
      </c>
    </row>
    <row r="136" spans="2:5" x14ac:dyDescent="0.25">
      <c r="B136" t="s">
        <v>127</v>
      </c>
      <c r="C136" s="6">
        <f>D64</f>
        <v>420</v>
      </c>
      <c r="E136" s="6">
        <f>(C136*100)/C146</f>
        <v>0.58330498331963754</v>
      </c>
    </row>
    <row r="137" spans="2:5" x14ac:dyDescent="0.25">
      <c r="B137" t="s">
        <v>128</v>
      </c>
      <c r="C137" s="6">
        <f>C75</f>
        <v>852</v>
      </c>
      <c r="E137" s="6">
        <f>(C137*100)/C146</f>
        <v>1.1832758233055505</v>
      </c>
    </row>
    <row r="138" spans="2:5" x14ac:dyDescent="0.25">
      <c r="B138" t="s">
        <v>78</v>
      </c>
      <c r="C138" s="6">
        <v>2470</v>
      </c>
      <c r="E138" s="6">
        <f>(C138*100)/C146</f>
        <v>3.4303888304750112</v>
      </c>
    </row>
    <row r="139" spans="2:5" x14ac:dyDescent="0.25">
      <c r="B139" t="s">
        <v>129</v>
      </c>
      <c r="E139">
        <f>(C139*100)/C146</f>
        <v>0</v>
      </c>
    </row>
    <row r="140" spans="2:5" x14ac:dyDescent="0.25">
      <c r="B140" t="s">
        <v>82</v>
      </c>
      <c r="C140" s="6">
        <f>C123*12</f>
        <v>17126.599596</v>
      </c>
      <c r="D140" s="6">
        <f>C123</f>
        <v>1427.216633</v>
      </c>
      <c r="E140" s="6">
        <f>(C140*100)/C146</f>
        <v>23.78578783730212</v>
      </c>
    </row>
    <row r="141" spans="2:5" x14ac:dyDescent="0.25">
      <c r="B141" t="s">
        <v>130</v>
      </c>
      <c r="C141" s="6">
        <f>C70</f>
        <v>20140</v>
      </c>
      <c r="E141" s="6">
        <f>(C141*100)/C146</f>
        <v>27.970862771565475</v>
      </c>
    </row>
    <row r="142" spans="2:5" x14ac:dyDescent="0.25">
      <c r="B142" t="s">
        <v>71</v>
      </c>
      <c r="C142" s="6">
        <f>C73</f>
        <v>16112</v>
      </c>
      <c r="E142" s="6">
        <f>(C142*100)/C146</f>
        <v>22.376690217252381</v>
      </c>
    </row>
    <row r="143" spans="2:5" x14ac:dyDescent="0.25">
      <c r="B143" t="s">
        <v>131</v>
      </c>
      <c r="C143" s="6">
        <f>C130</f>
        <v>10250</v>
      </c>
      <c r="E143" s="6">
        <f>(C143*100)/C146</f>
        <v>14.235419235776869</v>
      </c>
    </row>
    <row r="144" spans="2:5" x14ac:dyDescent="0.25">
      <c r="B144" t="s">
        <v>111</v>
      </c>
      <c r="C144">
        <f>C135+C136+C137+C138+C139+C140+C141+C142+C143</f>
        <v>67927.829595999996</v>
      </c>
    </row>
    <row r="146" spans="2:5" x14ac:dyDescent="0.25">
      <c r="B146" t="s">
        <v>132</v>
      </c>
      <c r="C146" s="6">
        <f>C144+C147</f>
        <v>72003.499371760001</v>
      </c>
      <c r="E146" s="2">
        <v>1</v>
      </c>
    </row>
    <row r="147" spans="2:5" x14ac:dyDescent="0.25">
      <c r="B147" t="s">
        <v>133</v>
      </c>
      <c r="C147" s="6">
        <f>C144*E147</f>
        <v>4075.6697757599995</v>
      </c>
      <c r="E147" s="2">
        <v>0.06</v>
      </c>
    </row>
    <row r="149" spans="2:5" x14ac:dyDescent="0.25">
      <c r="B149" t="s">
        <v>134</v>
      </c>
      <c r="C149" s="6">
        <f>C146</f>
        <v>72003.499371760001</v>
      </c>
    </row>
    <row r="150" spans="2:5" x14ac:dyDescent="0.25">
      <c r="B150" t="s">
        <v>135</v>
      </c>
      <c r="C150" s="6">
        <f>C146/200</f>
        <v>360.01749685880003</v>
      </c>
    </row>
    <row r="151" spans="2:5" x14ac:dyDescent="0.25">
      <c r="B151" t="s">
        <v>136</v>
      </c>
      <c r="C151" s="6">
        <f>C150/E41</f>
        <v>3.7896578616715795</v>
      </c>
    </row>
    <row r="152" spans="2:5" x14ac:dyDescent="0.25">
      <c r="B152" t="s">
        <v>137</v>
      </c>
      <c r="C152" s="6">
        <f>C150/C41</f>
        <v>3.7896578616715795</v>
      </c>
    </row>
    <row r="159" spans="2:5" x14ac:dyDescent="0.25">
      <c r="B159" t="s">
        <v>164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59"/>
  <sheetViews>
    <sheetView workbookViewId="0">
      <selection activeCell="B3" sqref="B3"/>
    </sheetView>
  </sheetViews>
  <sheetFormatPr defaultRowHeight="15" x14ac:dyDescent="0.25"/>
  <cols>
    <col min="2" max="2" width="30.42578125" customWidth="1"/>
    <col min="3" max="3" width="12" customWidth="1"/>
  </cols>
  <sheetData>
    <row r="3" spans="1:3" ht="52.5" customHeight="1" x14ac:dyDescent="0.25">
      <c r="B3" s="5" t="s">
        <v>156</v>
      </c>
    </row>
    <row r="4" spans="1:3" x14ac:dyDescent="0.25">
      <c r="B4" s="4" t="s">
        <v>144</v>
      </c>
    </row>
    <row r="5" spans="1:3" x14ac:dyDescent="0.25">
      <c r="A5">
        <v>1</v>
      </c>
      <c r="B5" t="s">
        <v>0</v>
      </c>
    </row>
    <row r="6" spans="1:3" x14ac:dyDescent="0.25">
      <c r="A6" t="s">
        <v>1</v>
      </c>
      <c r="B6" t="s">
        <v>2</v>
      </c>
    </row>
    <row r="7" spans="1:3" x14ac:dyDescent="0.25">
      <c r="A7" t="s">
        <v>3</v>
      </c>
      <c r="B7" t="s">
        <v>4</v>
      </c>
    </row>
    <row r="8" spans="1:3" x14ac:dyDescent="0.25">
      <c r="B8" t="s">
        <v>5</v>
      </c>
      <c r="C8" t="s">
        <v>141</v>
      </c>
    </row>
    <row r="9" spans="1:3" x14ac:dyDescent="0.25">
      <c r="B9" t="s">
        <v>7</v>
      </c>
      <c r="C9">
        <v>42</v>
      </c>
    </row>
    <row r="10" spans="1:3" x14ac:dyDescent="0.25">
      <c r="B10" t="s">
        <v>8</v>
      </c>
      <c r="C10">
        <v>1977</v>
      </c>
    </row>
    <row r="11" spans="1:3" x14ac:dyDescent="0.25">
      <c r="B11" t="s">
        <v>9</v>
      </c>
      <c r="C11" t="s">
        <v>10</v>
      </c>
    </row>
    <row r="12" spans="1:3" x14ac:dyDescent="0.25">
      <c r="A12" t="s">
        <v>11</v>
      </c>
      <c r="B12" t="s">
        <v>12</v>
      </c>
    </row>
    <row r="13" spans="1:3" x14ac:dyDescent="0.25">
      <c r="B13" t="s">
        <v>13</v>
      </c>
      <c r="C13" s="1">
        <v>25000</v>
      </c>
    </row>
    <row r="14" spans="1:3" x14ac:dyDescent="0.25">
      <c r="B14" t="s">
        <v>14</v>
      </c>
      <c r="C14">
        <v>81.77</v>
      </c>
    </row>
    <row r="15" spans="1:3" x14ac:dyDescent="0.25">
      <c r="B15" t="s">
        <v>15</v>
      </c>
      <c r="C15">
        <v>251.33</v>
      </c>
    </row>
    <row r="16" spans="1:3" x14ac:dyDescent="0.25">
      <c r="B16" t="s">
        <v>16</v>
      </c>
      <c r="C16">
        <v>0</v>
      </c>
    </row>
    <row r="17" spans="1:3" x14ac:dyDescent="0.25">
      <c r="B17" t="s">
        <v>17</v>
      </c>
      <c r="C17">
        <v>2</v>
      </c>
    </row>
    <row r="18" spans="1:3" x14ac:dyDescent="0.25">
      <c r="A18" t="s">
        <v>18</v>
      </c>
      <c r="B18" t="s">
        <v>19</v>
      </c>
    </row>
    <row r="19" spans="1:3" x14ac:dyDescent="0.25">
      <c r="B19" t="s">
        <v>20</v>
      </c>
      <c r="C19" s="6">
        <v>180</v>
      </c>
    </row>
    <row r="20" spans="1:3" x14ac:dyDescent="0.25">
      <c r="A20" t="s">
        <v>21</v>
      </c>
      <c r="B20" t="s">
        <v>22</v>
      </c>
    </row>
    <row r="21" spans="1:3" x14ac:dyDescent="0.25">
      <c r="B21" t="s">
        <v>23</v>
      </c>
      <c r="C21">
        <v>3.1</v>
      </c>
    </row>
    <row r="22" spans="1:3" x14ac:dyDescent="0.25">
      <c r="A22" t="s">
        <v>24</v>
      </c>
      <c r="B22" t="s">
        <v>25</v>
      </c>
    </row>
    <row r="23" spans="1:3" x14ac:dyDescent="0.25">
      <c r="A23" t="s">
        <v>26</v>
      </c>
      <c r="B23" t="s">
        <v>27</v>
      </c>
    </row>
    <row r="24" spans="1:3" x14ac:dyDescent="0.25">
      <c r="B24" t="s">
        <v>28</v>
      </c>
      <c r="C24" s="6">
        <v>1125</v>
      </c>
    </row>
    <row r="25" spans="1:3" x14ac:dyDescent="0.25">
      <c r="B25" t="s">
        <v>29</v>
      </c>
      <c r="C25">
        <v>150</v>
      </c>
    </row>
    <row r="26" spans="1:3" x14ac:dyDescent="0.25">
      <c r="B26" t="s">
        <v>30</v>
      </c>
    </row>
    <row r="27" spans="1:3" x14ac:dyDescent="0.25">
      <c r="B27" t="s">
        <v>31</v>
      </c>
    </row>
    <row r="28" spans="1:3" x14ac:dyDescent="0.25">
      <c r="A28" t="s">
        <v>32</v>
      </c>
      <c r="B28" t="s">
        <v>33</v>
      </c>
    </row>
    <row r="29" spans="1:3" x14ac:dyDescent="0.25">
      <c r="B29" t="s">
        <v>28</v>
      </c>
    </row>
    <row r="30" spans="1:3" x14ac:dyDescent="0.25">
      <c r="B30" t="s">
        <v>29</v>
      </c>
    </row>
    <row r="31" spans="1:3" x14ac:dyDescent="0.25">
      <c r="B31" t="s">
        <v>30</v>
      </c>
    </row>
    <row r="32" spans="1:3" x14ac:dyDescent="0.25">
      <c r="B32" t="s">
        <v>31</v>
      </c>
    </row>
    <row r="34" spans="1:5" x14ac:dyDescent="0.25">
      <c r="A34">
        <v>2</v>
      </c>
      <c r="B34" t="s">
        <v>34</v>
      </c>
    </row>
    <row r="35" spans="1:5" x14ac:dyDescent="0.25">
      <c r="A35" t="s">
        <v>35</v>
      </c>
      <c r="B35" t="s">
        <v>36</v>
      </c>
    </row>
    <row r="36" spans="1:5" x14ac:dyDescent="0.25">
      <c r="C36" t="s">
        <v>37</v>
      </c>
      <c r="D36" t="s">
        <v>38</v>
      </c>
      <c r="E36" t="s">
        <v>39</v>
      </c>
    </row>
    <row r="37" spans="1:5" x14ac:dyDescent="0.25">
      <c r="B37" t="s">
        <v>40</v>
      </c>
      <c r="C37">
        <v>45</v>
      </c>
      <c r="D37">
        <v>0</v>
      </c>
      <c r="E37">
        <v>45</v>
      </c>
    </row>
    <row r="38" spans="1:5" x14ac:dyDescent="0.25">
      <c r="B38" t="s">
        <v>41</v>
      </c>
      <c r="C38">
        <v>45</v>
      </c>
      <c r="D38">
        <v>0</v>
      </c>
      <c r="E38">
        <v>45</v>
      </c>
    </row>
    <row r="39" spans="1:5" x14ac:dyDescent="0.25">
      <c r="B39" t="s">
        <v>42</v>
      </c>
      <c r="C39">
        <v>45</v>
      </c>
      <c r="D39">
        <v>0</v>
      </c>
      <c r="E39">
        <v>45</v>
      </c>
    </row>
    <row r="40" spans="1:5" x14ac:dyDescent="0.25">
      <c r="B40" t="s">
        <v>39</v>
      </c>
      <c r="C40">
        <v>135</v>
      </c>
      <c r="D40">
        <f>D37+D38+D39</f>
        <v>0</v>
      </c>
      <c r="E40">
        <v>135</v>
      </c>
    </row>
    <row r="41" spans="1:5" x14ac:dyDescent="0.25">
      <c r="A41" t="s">
        <v>43</v>
      </c>
      <c r="B41" t="s">
        <v>44</v>
      </c>
    </row>
    <row r="42" spans="1:5" x14ac:dyDescent="0.25">
      <c r="C42" t="s">
        <v>37</v>
      </c>
      <c r="D42" t="s">
        <v>38</v>
      </c>
      <c r="E42" t="s">
        <v>39</v>
      </c>
    </row>
    <row r="43" spans="1:5" x14ac:dyDescent="0.25">
      <c r="B43" t="s">
        <v>40</v>
      </c>
    </row>
    <row r="44" spans="1:5" x14ac:dyDescent="0.25">
      <c r="B44" t="s">
        <v>41</v>
      </c>
    </row>
    <row r="45" spans="1:5" x14ac:dyDescent="0.25">
      <c r="B45" t="s">
        <v>42</v>
      </c>
    </row>
    <row r="46" spans="1:5" x14ac:dyDescent="0.25">
      <c r="B46" t="s">
        <v>39</v>
      </c>
    </row>
    <row r="47" spans="1:5" x14ac:dyDescent="0.25">
      <c r="A47" t="s">
        <v>45</v>
      </c>
      <c r="B47" t="s">
        <v>46</v>
      </c>
      <c r="C47">
        <v>80</v>
      </c>
    </row>
    <row r="48" spans="1:5" x14ac:dyDescent="0.25">
      <c r="B48" t="s">
        <v>47</v>
      </c>
      <c r="C48">
        <v>188.57</v>
      </c>
    </row>
    <row r="49" spans="1:4" x14ac:dyDescent="0.25">
      <c r="B49" t="s">
        <v>48</v>
      </c>
      <c r="C49">
        <v>20</v>
      </c>
    </row>
    <row r="50" spans="1:4" x14ac:dyDescent="0.25">
      <c r="B50" t="s">
        <v>49</v>
      </c>
      <c r="C50">
        <v>1.17</v>
      </c>
    </row>
    <row r="51" spans="1:4" x14ac:dyDescent="0.25">
      <c r="B51" t="s">
        <v>50</v>
      </c>
      <c r="C51">
        <v>1</v>
      </c>
    </row>
    <row r="52" spans="1:4" x14ac:dyDescent="0.25">
      <c r="B52" t="s">
        <v>51</v>
      </c>
    </row>
    <row r="53" spans="1:4" x14ac:dyDescent="0.25">
      <c r="A53" t="s">
        <v>52</v>
      </c>
      <c r="B53" t="s">
        <v>53</v>
      </c>
      <c r="C53">
        <v>200</v>
      </c>
    </row>
    <row r="55" spans="1:4" x14ac:dyDescent="0.25">
      <c r="A55">
        <v>3</v>
      </c>
      <c r="B55" t="s">
        <v>54</v>
      </c>
    </row>
    <row r="56" spans="1:4" x14ac:dyDescent="0.25">
      <c r="A56" t="s">
        <v>55</v>
      </c>
      <c r="B56" t="s">
        <v>56</v>
      </c>
      <c r="C56">
        <v>0</v>
      </c>
    </row>
    <row r="57" spans="1:4" x14ac:dyDescent="0.25">
      <c r="A57" t="s">
        <v>57</v>
      </c>
      <c r="B57" t="s">
        <v>58</v>
      </c>
    </row>
    <row r="58" spans="1:4" x14ac:dyDescent="0.25">
      <c r="B58" t="s">
        <v>59</v>
      </c>
      <c r="C58">
        <f>C14</f>
        <v>81.77</v>
      </c>
    </row>
    <row r="59" spans="1:4" x14ac:dyDescent="0.25">
      <c r="B59" t="s">
        <v>15</v>
      </c>
      <c r="C59">
        <f>C15</f>
        <v>251.33</v>
      </c>
    </row>
    <row r="60" spans="1:4" x14ac:dyDescent="0.25">
      <c r="B60" t="s">
        <v>16</v>
      </c>
      <c r="C60">
        <f>C16</f>
        <v>0</v>
      </c>
    </row>
    <row r="61" spans="1:4" x14ac:dyDescent="0.25">
      <c r="A61" t="s">
        <v>60</v>
      </c>
      <c r="B61" t="s">
        <v>61</v>
      </c>
    </row>
    <row r="62" spans="1:4" x14ac:dyDescent="0.25">
      <c r="B62" t="s">
        <v>62</v>
      </c>
      <c r="C62" t="s">
        <v>63</v>
      </c>
      <c r="D62" t="s">
        <v>64</v>
      </c>
    </row>
    <row r="63" spans="1:4" x14ac:dyDescent="0.25">
      <c r="B63">
        <f>C19</f>
        <v>180</v>
      </c>
      <c r="C63">
        <v>2</v>
      </c>
      <c r="D63">
        <f>B63*C63</f>
        <v>360</v>
      </c>
    </row>
    <row r="64" spans="1:4" x14ac:dyDescent="0.25">
      <c r="A64" t="s">
        <v>65</v>
      </c>
      <c r="B64" t="s">
        <v>22</v>
      </c>
    </row>
    <row r="65" spans="1:3" x14ac:dyDescent="0.25">
      <c r="B65" t="s">
        <v>66</v>
      </c>
      <c r="C65">
        <f>C21</f>
        <v>3.1</v>
      </c>
    </row>
    <row r="66" spans="1:3" x14ac:dyDescent="0.25">
      <c r="B66" t="s">
        <v>67</v>
      </c>
      <c r="C66">
        <f>E40</f>
        <v>135</v>
      </c>
    </row>
    <row r="67" spans="1:3" x14ac:dyDescent="0.25">
      <c r="B67" t="s">
        <v>68</v>
      </c>
      <c r="C67">
        <v>200</v>
      </c>
    </row>
    <row r="68" spans="1:3" x14ac:dyDescent="0.25">
      <c r="B68" t="s">
        <v>17</v>
      </c>
      <c r="C68">
        <f>C17</f>
        <v>2</v>
      </c>
    </row>
    <row r="69" spans="1:3" x14ac:dyDescent="0.25">
      <c r="B69" t="s">
        <v>69</v>
      </c>
      <c r="C69">
        <f>(E40*200)/3*C21</f>
        <v>27900</v>
      </c>
    </row>
    <row r="70" spans="1:3" x14ac:dyDescent="0.25">
      <c r="A70" t="s">
        <v>70</v>
      </c>
      <c r="B70" t="s">
        <v>71</v>
      </c>
    </row>
    <row r="71" spans="1:3" x14ac:dyDescent="0.25">
      <c r="B71" t="s">
        <v>72</v>
      </c>
      <c r="C71">
        <v>1.1200000000000001</v>
      </c>
    </row>
    <row r="72" spans="1:3" x14ac:dyDescent="0.25">
      <c r="B72" t="s">
        <v>73</v>
      </c>
      <c r="C72" s="6">
        <f>C69*C71</f>
        <v>31248.000000000004</v>
      </c>
    </row>
    <row r="73" spans="1:3" x14ac:dyDescent="0.25">
      <c r="A73" t="s">
        <v>74</v>
      </c>
      <c r="B73" t="s">
        <v>75</v>
      </c>
    </row>
    <row r="74" spans="1:3" x14ac:dyDescent="0.25">
      <c r="B74" t="s">
        <v>76</v>
      </c>
      <c r="C74" s="6">
        <v>852</v>
      </c>
    </row>
    <row r="75" spans="1:3" x14ac:dyDescent="0.25">
      <c r="A75" t="s">
        <v>77</v>
      </c>
      <c r="B75" t="s">
        <v>78</v>
      </c>
    </row>
    <row r="76" spans="1:3" x14ac:dyDescent="0.25">
      <c r="B76" t="s">
        <v>76</v>
      </c>
      <c r="C76" s="6">
        <v>3570</v>
      </c>
    </row>
    <row r="77" spans="1:3" x14ac:dyDescent="0.25">
      <c r="A77" t="s">
        <v>79</v>
      </c>
      <c r="B77" t="s">
        <v>80</v>
      </c>
    </row>
    <row r="78" spans="1:3" x14ac:dyDescent="0.25">
      <c r="B78" t="s">
        <v>76</v>
      </c>
    </row>
    <row r="79" spans="1:3" x14ac:dyDescent="0.25">
      <c r="A79" t="s">
        <v>81</v>
      </c>
      <c r="B79" t="s">
        <v>82</v>
      </c>
    </row>
    <row r="80" spans="1:3" x14ac:dyDescent="0.25">
      <c r="A80" t="s">
        <v>83</v>
      </c>
      <c r="B80" t="s">
        <v>27</v>
      </c>
    </row>
    <row r="81" spans="1:3" x14ac:dyDescent="0.25">
      <c r="B81" t="s">
        <v>84</v>
      </c>
    </row>
    <row r="82" spans="1:3" x14ac:dyDescent="0.25">
      <c r="B82" t="s">
        <v>85</v>
      </c>
    </row>
    <row r="83" spans="1:3" x14ac:dyDescent="0.25">
      <c r="B83" t="s">
        <v>86</v>
      </c>
    </row>
    <row r="84" spans="1:3" x14ac:dyDescent="0.25">
      <c r="B84" t="s">
        <v>87</v>
      </c>
    </row>
    <row r="85" spans="1:3" x14ac:dyDescent="0.25">
      <c r="B85" t="s">
        <v>88</v>
      </c>
    </row>
    <row r="86" spans="1:3" x14ac:dyDescent="0.25">
      <c r="B86" t="s">
        <v>89</v>
      </c>
    </row>
    <row r="87" spans="1:3" x14ac:dyDescent="0.25">
      <c r="B87" t="s">
        <v>90</v>
      </c>
    </row>
    <row r="88" spans="1:3" x14ac:dyDescent="0.25">
      <c r="A88" t="s">
        <v>83</v>
      </c>
      <c r="B88" t="s">
        <v>91</v>
      </c>
    </row>
    <row r="89" spans="1:3" x14ac:dyDescent="0.25">
      <c r="B89" t="s">
        <v>92</v>
      </c>
      <c r="C89" s="6">
        <f>C24</f>
        <v>1125</v>
      </c>
    </row>
    <row r="90" spans="1:3" x14ac:dyDescent="0.25">
      <c r="B90" t="s">
        <v>93</v>
      </c>
    </row>
    <row r="91" spans="1:3" x14ac:dyDescent="0.25">
      <c r="B91" t="s">
        <v>30</v>
      </c>
    </row>
    <row r="92" spans="1:3" x14ac:dyDescent="0.25">
      <c r="B92" t="s">
        <v>94</v>
      </c>
      <c r="C92" s="6">
        <f>C24</f>
        <v>1125</v>
      </c>
    </row>
    <row r="94" spans="1:3" x14ac:dyDescent="0.25">
      <c r="B94" t="s">
        <v>95</v>
      </c>
    </row>
    <row r="95" spans="1:3" x14ac:dyDescent="0.25">
      <c r="B95" t="s">
        <v>96</v>
      </c>
    </row>
    <row r="96" spans="1:3" x14ac:dyDescent="0.25">
      <c r="B96" t="s">
        <v>97</v>
      </c>
    </row>
    <row r="97" spans="1:3" x14ac:dyDescent="0.25">
      <c r="B97" t="s">
        <v>98</v>
      </c>
    </row>
    <row r="99" spans="1:3" x14ac:dyDescent="0.25">
      <c r="B99" t="s">
        <v>99</v>
      </c>
      <c r="C99">
        <f>C92/12</f>
        <v>93.75</v>
      </c>
    </row>
    <row r="100" spans="1:3" x14ac:dyDescent="0.25">
      <c r="B100" t="s">
        <v>100</v>
      </c>
      <c r="C100" s="6">
        <f>(C24/3)/12</f>
        <v>31.25</v>
      </c>
    </row>
    <row r="102" spans="1:3" x14ac:dyDescent="0.25">
      <c r="B102" t="s">
        <v>101</v>
      </c>
    </row>
    <row r="103" spans="1:3" x14ac:dyDescent="0.25">
      <c r="B103" t="s">
        <v>102</v>
      </c>
      <c r="C103" s="6">
        <v>1581.6669999999999</v>
      </c>
    </row>
    <row r="104" spans="1:3" x14ac:dyDescent="0.25">
      <c r="B104" t="s">
        <v>103</v>
      </c>
      <c r="C104" s="6">
        <v>126.5333</v>
      </c>
    </row>
    <row r="106" spans="1:3" x14ac:dyDescent="0.25">
      <c r="B106" t="s">
        <v>104</v>
      </c>
    </row>
    <row r="107" spans="1:3" x14ac:dyDescent="0.25">
      <c r="B107" t="s">
        <v>102</v>
      </c>
      <c r="C107">
        <v>1377.78</v>
      </c>
    </row>
    <row r="108" spans="1:3" x14ac:dyDescent="0.25">
      <c r="B108" t="s">
        <v>103</v>
      </c>
    </row>
    <row r="110" spans="1:3" x14ac:dyDescent="0.25">
      <c r="A110" t="s">
        <v>83</v>
      </c>
      <c r="B110" t="s">
        <v>105</v>
      </c>
    </row>
    <row r="111" spans="1:3" x14ac:dyDescent="0.25">
      <c r="B111" t="s">
        <v>106</v>
      </c>
    </row>
    <row r="112" spans="1:3" x14ac:dyDescent="0.25">
      <c r="B112" t="s">
        <v>107</v>
      </c>
    </row>
    <row r="113" spans="1:3" x14ac:dyDescent="0.25">
      <c r="B113" t="s">
        <v>108</v>
      </c>
    </row>
    <row r="114" spans="1:3" x14ac:dyDescent="0.25">
      <c r="B114" t="s">
        <v>109</v>
      </c>
    </row>
    <row r="115" spans="1:3" x14ac:dyDescent="0.25">
      <c r="B115" t="s">
        <v>110</v>
      </c>
    </row>
    <row r="116" spans="1:3" x14ac:dyDescent="0.25">
      <c r="B116" t="s">
        <v>111</v>
      </c>
    </row>
    <row r="118" spans="1:3" x14ac:dyDescent="0.25">
      <c r="B118" t="s">
        <v>112</v>
      </c>
    </row>
    <row r="119" spans="1:3" x14ac:dyDescent="0.25">
      <c r="B119" t="s">
        <v>113</v>
      </c>
    </row>
    <row r="120" spans="1:3" x14ac:dyDescent="0.25">
      <c r="B120" t="s">
        <v>114</v>
      </c>
      <c r="C120">
        <v>142.35</v>
      </c>
    </row>
    <row r="122" spans="1:3" x14ac:dyDescent="0.25">
      <c r="B122" t="s">
        <v>115</v>
      </c>
      <c r="C122" s="6">
        <f>C92+C99+C100+C104+C120</f>
        <v>1518.8833</v>
      </c>
    </row>
    <row r="124" spans="1:3" x14ac:dyDescent="0.25">
      <c r="A124" t="s">
        <v>116</v>
      </c>
      <c r="B124" t="s">
        <v>117</v>
      </c>
      <c r="C124" s="2">
        <v>0.06</v>
      </c>
    </row>
    <row r="126" spans="1:3" x14ac:dyDescent="0.25">
      <c r="A126">
        <v>4</v>
      </c>
      <c r="B126" t="s">
        <v>118</v>
      </c>
    </row>
    <row r="127" spans="1:3" x14ac:dyDescent="0.25">
      <c r="B127" t="s">
        <v>119</v>
      </c>
      <c r="C127" s="1">
        <f>C13</f>
        <v>25000</v>
      </c>
    </row>
    <row r="128" spans="1:3" x14ac:dyDescent="0.25">
      <c r="B128" t="s">
        <v>120</v>
      </c>
      <c r="C128" s="3">
        <v>0.25</v>
      </c>
    </row>
    <row r="129" spans="2:5" x14ac:dyDescent="0.25">
      <c r="B129" t="s">
        <v>121</v>
      </c>
      <c r="C129" s="6">
        <f>C127*C128</f>
        <v>6250</v>
      </c>
    </row>
    <row r="132" spans="2:5" x14ac:dyDescent="0.25">
      <c r="C132" t="s">
        <v>122</v>
      </c>
      <c r="D132" t="s">
        <v>123</v>
      </c>
      <c r="E132" t="s">
        <v>124</v>
      </c>
    </row>
    <row r="133" spans="2:5" x14ac:dyDescent="0.25">
      <c r="B133" t="s">
        <v>125</v>
      </c>
    </row>
    <row r="134" spans="2:5" x14ac:dyDescent="0.25">
      <c r="B134" t="s">
        <v>126</v>
      </c>
      <c r="C134">
        <f>C58+C59+C60</f>
        <v>333.1</v>
      </c>
      <c r="E134" s="6">
        <f>(C134*100)/C145</f>
        <v>0.3541202916342393</v>
      </c>
    </row>
    <row r="135" spans="2:5" x14ac:dyDescent="0.25">
      <c r="B135" t="s">
        <v>127</v>
      </c>
      <c r="C135" s="6">
        <f>D63</f>
        <v>360</v>
      </c>
      <c r="E135" s="6">
        <f>(C135*100)/C145</f>
        <v>0.38271781743718447</v>
      </c>
    </row>
    <row r="136" spans="2:5" x14ac:dyDescent="0.25">
      <c r="B136" t="s">
        <v>128</v>
      </c>
      <c r="C136" s="6">
        <f>C74</f>
        <v>852</v>
      </c>
      <c r="E136" s="6">
        <f>(C136*100)/C145</f>
        <v>0.90576550126800326</v>
      </c>
    </row>
    <row r="137" spans="2:5" x14ac:dyDescent="0.25">
      <c r="B137" t="s">
        <v>78</v>
      </c>
      <c r="C137" s="6">
        <f>C76</f>
        <v>3570</v>
      </c>
      <c r="E137" s="6">
        <f>(C137*100)/C145</f>
        <v>3.7952850229187463</v>
      </c>
    </row>
    <row r="138" spans="2:5" x14ac:dyDescent="0.25">
      <c r="B138" t="s">
        <v>129</v>
      </c>
      <c r="E138">
        <f>(C138*100)/C145</f>
        <v>0</v>
      </c>
    </row>
    <row r="139" spans="2:5" x14ac:dyDescent="0.25">
      <c r="B139" t="s">
        <v>82</v>
      </c>
      <c r="C139" s="6">
        <f>C122*12</f>
        <v>18226.599600000001</v>
      </c>
      <c r="D139" s="6">
        <f>C122</f>
        <v>1518.8833</v>
      </c>
      <c r="E139" s="6">
        <f>(C139*100)/C145</f>
        <v>19.376790050592945</v>
      </c>
    </row>
    <row r="140" spans="2:5" x14ac:dyDescent="0.25">
      <c r="B140" t="s">
        <v>130</v>
      </c>
      <c r="C140" s="6">
        <f>C69</f>
        <v>27900</v>
      </c>
      <c r="E140" s="6">
        <f>(C140*100)/C145</f>
        <v>29.660630851381796</v>
      </c>
    </row>
    <row r="141" spans="2:5" x14ac:dyDescent="0.25">
      <c r="B141" t="s">
        <v>71</v>
      </c>
      <c r="C141" s="6">
        <f>C72</f>
        <v>31248.000000000004</v>
      </c>
      <c r="E141" s="6">
        <f>(C141*100)/C145</f>
        <v>33.219906553547617</v>
      </c>
    </row>
    <row r="142" spans="2:5" x14ac:dyDescent="0.25">
      <c r="B142" t="s">
        <v>131</v>
      </c>
      <c r="C142" s="6">
        <f>C129</f>
        <v>6250</v>
      </c>
      <c r="E142" s="6">
        <f>(C142*100)/C145</f>
        <v>6.6444065527288974</v>
      </c>
    </row>
    <row r="143" spans="2:5" x14ac:dyDescent="0.25">
      <c r="B143" t="s">
        <v>111</v>
      </c>
      <c r="C143">
        <f>C134+C135+C136+C137+C138+C139+C140+C141+C142</f>
        <v>88739.699600000007</v>
      </c>
    </row>
    <row r="145" spans="2:5" x14ac:dyDescent="0.25">
      <c r="B145" t="s">
        <v>132</v>
      </c>
      <c r="C145" s="6">
        <f>C143+C146</f>
        <v>94064.081576000011</v>
      </c>
      <c r="E145" s="2">
        <v>1</v>
      </c>
    </row>
    <row r="146" spans="2:5" x14ac:dyDescent="0.25">
      <c r="B146" t="s">
        <v>133</v>
      </c>
      <c r="C146" s="6">
        <f>C143*E146</f>
        <v>5324.3819760000006</v>
      </c>
      <c r="E146" s="2">
        <v>0.06</v>
      </c>
    </row>
    <row r="148" spans="2:5" x14ac:dyDescent="0.25">
      <c r="B148" t="s">
        <v>134</v>
      </c>
      <c r="C148" s="6">
        <f>C145</f>
        <v>94064.081576000011</v>
      </c>
    </row>
    <row r="149" spans="2:5" x14ac:dyDescent="0.25">
      <c r="B149" t="s">
        <v>135</v>
      </c>
      <c r="C149" s="6">
        <f>C145/200</f>
        <v>470.32040788000006</v>
      </c>
    </row>
    <row r="150" spans="2:5" x14ac:dyDescent="0.25">
      <c r="B150" t="s">
        <v>136</v>
      </c>
      <c r="C150" s="6">
        <f>C149/E40</f>
        <v>3.4838548731851855</v>
      </c>
    </row>
    <row r="151" spans="2:5" x14ac:dyDescent="0.25">
      <c r="B151" t="s">
        <v>137</v>
      </c>
      <c r="C151" s="6">
        <f>C149/C40</f>
        <v>3.4838548731851855</v>
      </c>
    </row>
    <row r="159" spans="2:5" x14ac:dyDescent="0.25">
      <c r="B159" t="s">
        <v>161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51"/>
  <sheetViews>
    <sheetView topLeftCell="A49" workbookViewId="0">
      <selection activeCell="J11" sqref="J11"/>
    </sheetView>
  </sheetViews>
  <sheetFormatPr defaultRowHeight="15" x14ac:dyDescent="0.25"/>
  <cols>
    <col min="2" max="2" width="28.7109375" customWidth="1"/>
    <col min="3" max="3" width="11.85546875" customWidth="1"/>
  </cols>
  <sheetData>
    <row r="3" spans="1:3" ht="42" customHeight="1" x14ac:dyDescent="0.25">
      <c r="B3" s="5" t="s">
        <v>139</v>
      </c>
    </row>
    <row r="4" spans="1:3" x14ac:dyDescent="0.25">
      <c r="B4" s="4" t="s">
        <v>146</v>
      </c>
    </row>
    <row r="5" spans="1:3" x14ac:dyDescent="0.25">
      <c r="A5">
        <v>1</v>
      </c>
      <c r="B5" t="s">
        <v>0</v>
      </c>
    </row>
    <row r="6" spans="1:3" x14ac:dyDescent="0.25">
      <c r="A6" t="s">
        <v>1</v>
      </c>
      <c r="B6" t="s">
        <v>2</v>
      </c>
    </row>
    <row r="7" spans="1:3" x14ac:dyDescent="0.25">
      <c r="A7" t="s">
        <v>3</v>
      </c>
      <c r="B7" t="s">
        <v>4</v>
      </c>
    </row>
    <row r="8" spans="1:3" x14ac:dyDescent="0.25">
      <c r="B8" t="s">
        <v>5</v>
      </c>
      <c r="C8" t="s">
        <v>141</v>
      </c>
    </row>
    <row r="9" spans="1:3" x14ac:dyDescent="0.25">
      <c r="B9" t="s">
        <v>7</v>
      </c>
      <c r="C9">
        <v>45</v>
      </c>
    </row>
    <row r="10" spans="1:3" x14ac:dyDescent="0.25">
      <c r="B10" t="s">
        <v>8</v>
      </c>
      <c r="C10">
        <v>1998</v>
      </c>
    </row>
    <row r="11" spans="1:3" x14ac:dyDescent="0.25">
      <c r="B11" t="s">
        <v>9</v>
      </c>
      <c r="C11" t="s">
        <v>10</v>
      </c>
    </row>
    <row r="12" spans="1:3" x14ac:dyDescent="0.25">
      <c r="A12" t="s">
        <v>11</v>
      </c>
      <c r="B12" t="s">
        <v>12</v>
      </c>
    </row>
    <row r="13" spans="1:3" x14ac:dyDescent="0.25">
      <c r="B13" t="s">
        <v>13</v>
      </c>
      <c r="C13" s="1">
        <v>35000</v>
      </c>
    </row>
    <row r="14" spans="1:3" x14ac:dyDescent="0.25">
      <c r="B14" t="s">
        <v>14</v>
      </c>
      <c r="C14">
        <v>45.85</v>
      </c>
    </row>
    <row r="15" spans="1:3" x14ac:dyDescent="0.25">
      <c r="B15" t="s">
        <v>15</v>
      </c>
      <c r="C15">
        <v>396.49</v>
      </c>
    </row>
    <row r="16" spans="1:3" x14ac:dyDescent="0.25">
      <c r="B16" t="s">
        <v>16</v>
      </c>
      <c r="C16">
        <v>0</v>
      </c>
    </row>
    <row r="17" spans="1:3" x14ac:dyDescent="0.25">
      <c r="B17" t="s">
        <v>17</v>
      </c>
      <c r="C17">
        <v>2</v>
      </c>
    </row>
    <row r="18" spans="1:3" x14ac:dyDescent="0.25">
      <c r="A18" t="s">
        <v>18</v>
      </c>
      <c r="B18" t="s">
        <v>19</v>
      </c>
    </row>
    <row r="19" spans="1:3" x14ac:dyDescent="0.25">
      <c r="B19" t="s">
        <v>20</v>
      </c>
      <c r="C19" s="6">
        <v>180</v>
      </c>
    </row>
    <row r="20" spans="1:3" x14ac:dyDescent="0.25">
      <c r="A20" t="s">
        <v>21</v>
      </c>
      <c r="B20" t="s">
        <v>22</v>
      </c>
    </row>
    <row r="21" spans="1:3" x14ac:dyDescent="0.25">
      <c r="B21" t="s">
        <v>23</v>
      </c>
      <c r="C21">
        <v>2.7</v>
      </c>
    </row>
    <row r="22" spans="1:3" x14ac:dyDescent="0.25">
      <c r="A22" t="s">
        <v>24</v>
      </c>
      <c r="B22" t="s">
        <v>25</v>
      </c>
    </row>
    <row r="23" spans="1:3" x14ac:dyDescent="0.25">
      <c r="A23" t="s">
        <v>26</v>
      </c>
      <c r="B23" t="s">
        <v>27</v>
      </c>
    </row>
    <row r="24" spans="1:3" x14ac:dyDescent="0.25">
      <c r="B24" t="s">
        <v>28</v>
      </c>
      <c r="C24" s="6">
        <v>1530</v>
      </c>
    </row>
    <row r="25" spans="1:3" x14ac:dyDescent="0.25">
      <c r="B25" t="s">
        <v>29</v>
      </c>
      <c r="C25">
        <v>188</v>
      </c>
    </row>
    <row r="26" spans="1:3" x14ac:dyDescent="0.25">
      <c r="B26" t="s">
        <v>30</v>
      </c>
    </row>
    <row r="27" spans="1:3" x14ac:dyDescent="0.25">
      <c r="B27" t="s">
        <v>31</v>
      </c>
    </row>
    <row r="28" spans="1:3" x14ac:dyDescent="0.25">
      <c r="A28" t="s">
        <v>32</v>
      </c>
      <c r="B28" t="s">
        <v>33</v>
      </c>
    </row>
    <row r="29" spans="1:3" x14ac:dyDescent="0.25">
      <c r="B29" t="s">
        <v>28</v>
      </c>
    </row>
    <row r="30" spans="1:3" x14ac:dyDescent="0.25">
      <c r="B30" t="s">
        <v>29</v>
      </c>
    </row>
    <row r="31" spans="1:3" x14ac:dyDescent="0.25">
      <c r="B31" t="s">
        <v>30</v>
      </c>
    </row>
    <row r="32" spans="1:3" x14ac:dyDescent="0.25">
      <c r="B32" t="s">
        <v>31</v>
      </c>
    </row>
    <row r="34" spans="1:5" x14ac:dyDescent="0.25">
      <c r="A34">
        <v>2</v>
      </c>
      <c r="B34" t="s">
        <v>34</v>
      </c>
    </row>
    <row r="35" spans="1:5" x14ac:dyDescent="0.25">
      <c r="A35" t="s">
        <v>35</v>
      </c>
      <c r="B35" t="s">
        <v>36</v>
      </c>
    </row>
    <row r="36" spans="1:5" x14ac:dyDescent="0.25">
      <c r="C36" t="s">
        <v>37</v>
      </c>
      <c r="D36" t="s">
        <v>38</v>
      </c>
      <c r="E36" t="s">
        <v>39</v>
      </c>
    </row>
    <row r="37" spans="1:5" x14ac:dyDescent="0.25">
      <c r="B37" t="s">
        <v>40</v>
      </c>
      <c r="C37">
        <v>46</v>
      </c>
      <c r="D37">
        <v>0</v>
      </c>
      <c r="E37">
        <v>46</v>
      </c>
    </row>
    <row r="38" spans="1:5" x14ac:dyDescent="0.25">
      <c r="B38" t="s">
        <v>41</v>
      </c>
      <c r="C38">
        <v>46</v>
      </c>
      <c r="D38">
        <v>0</v>
      </c>
      <c r="E38">
        <v>46</v>
      </c>
    </row>
    <row r="39" spans="1:5" x14ac:dyDescent="0.25">
      <c r="B39" t="s">
        <v>42</v>
      </c>
      <c r="C39">
        <v>46</v>
      </c>
      <c r="D39">
        <v>0</v>
      </c>
      <c r="E39">
        <v>46</v>
      </c>
    </row>
    <row r="40" spans="1:5" x14ac:dyDescent="0.25">
      <c r="B40" t="s">
        <v>39</v>
      </c>
      <c r="C40">
        <v>138</v>
      </c>
      <c r="D40">
        <f>D37+D38+D39</f>
        <v>0</v>
      </c>
      <c r="E40">
        <v>138</v>
      </c>
    </row>
    <row r="41" spans="1:5" x14ac:dyDescent="0.25">
      <c r="A41" t="s">
        <v>43</v>
      </c>
      <c r="B41" t="s">
        <v>44</v>
      </c>
    </row>
    <row r="42" spans="1:5" x14ac:dyDescent="0.25">
      <c r="C42" t="s">
        <v>37</v>
      </c>
      <c r="D42" t="s">
        <v>38</v>
      </c>
      <c r="E42" t="s">
        <v>39</v>
      </c>
    </row>
    <row r="43" spans="1:5" x14ac:dyDescent="0.25">
      <c r="B43" t="s">
        <v>40</v>
      </c>
    </row>
    <row r="44" spans="1:5" x14ac:dyDescent="0.25">
      <c r="B44" t="s">
        <v>41</v>
      </c>
    </row>
    <row r="45" spans="1:5" x14ac:dyDescent="0.25">
      <c r="B45" t="s">
        <v>42</v>
      </c>
    </row>
    <row r="46" spans="1:5" x14ac:dyDescent="0.25">
      <c r="B46" t="s">
        <v>39</v>
      </c>
    </row>
    <row r="47" spans="1:5" x14ac:dyDescent="0.25">
      <c r="A47" t="s">
        <v>45</v>
      </c>
      <c r="B47" t="s">
        <v>46</v>
      </c>
      <c r="C47">
        <v>80</v>
      </c>
    </row>
    <row r="48" spans="1:5" x14ac:dyDescent="0.25">
      <c r="B48" t="s">
        <v>47</v>
      </c>
      <c r="C48">
        <v>188.57</v>
      </c>
    </row>
    <row r="49" spans="1:4" x14ac:dyDescent="0.25">
      <c r="B49" t="s">
        <v>48</v>
      </c>
      <c r="C49">
        <v>20</v>
      </c>
    </row>
    <row r="50" spans="1:4" x14ac:dyDescent="0.25">
      <c r="B50" t="s">
        <v>49</v>
      </c>
      <c r="C50">
        <v>1.17</v>
      </c>
    </row>
    <row r="51" spans="1:4" x14ac:dyDescent="0.25">
      <c r="B51" t="s">
        <v>50</v>
      </c>
      <c r="C51">
        <v>1</v>
      </c>
    </row>
    <row r="52" spans="1:4" x14ac:dyDescent="0.25">
      <c r="B52" t="s">
        <v>51</v>
      </c>
    </row>
    <row r="53" spans="1:4" x14ac:dyDescent="0.25">
      <c r="A53" t="s">
        <v>52</v>
      </c>
      <c r="B53" t="s">
        <v>53</v>
      </c>
      <c r="C53">
        <v>200</v>
      </c>
    </row>
    <row r="55" spans="1:4" x14ac:dyDescent="0.25">
      <c r="A55">
        <v>3</v>
      </c>
      <c r="B55" t="s">
        <v>54</v>
      </c>
    </row>
    <row r="56" spans="1:4" x14ac:dyDescent="0.25">
      <c r="A56" t="s">
        <v>55</v>
      </c>
      <c r="B56" t="s">
        <v>56</v>
      </c>
      <c r="C56">
        <v>0</v>
      </c>
    </row>
    <row r="57" spans="1:4" x14ac:dyDescent="0.25">
      <c r="A57" t="s">
        <v>57</v>
      </c>
      <c r="B57" t="s">
        <v>58</v>
      </c>
    </row>
    <row r="58" spans="1:4" x14ac:dyDescent="0.25">
      <c r="B58" t="s">
        <v>59</v>
      </c>
      <c r="C58">
        <f>C14</f>
        <v>45.85</v>
      </c>
    </row>
    <row r="59" spans="1:4" x14ac:dyDescent="0.25">
      <c r="B59" t="s">
        <v>15</v>
      </c>
      <c r="C59">
        <f>C15</f>
        <v>396.49</v>
      </c>
    </row>
    <row r="60" spans="1:4" x14ac:dyDescent="0.25">
      <c r="B60" t="s">
        <v>16</v>
      </c>
      <c r="C60">
        <f>C16</f>
        <v>0</v>
      </c>
    </row>
    <row r="61" spans="1:4" x14ac:dyDescent="0.25">
      <c r="A61" t="s">
        <v>60</v>
      </c>
      <c r="B61" t="s">
        <v>61</v>
      </c>
    </row>
    <row r="62" spans="1:4" x14ac:dyDescent="0.25">
      <c r="B62" t="s">
        <v>62</v>
      </c>
      <c r="C62" t="s">
        <v>63</v>
      </c>
      <c r="D62" t="s">
        <v>64</v>
      </c>
    </row>
    <row r="63" spans="1:4" x14ac:dyDescent="0.25">
      <c r="B63">
        <f>C19</f>
        <v>180</v>
      </c>
      <c r="C63">
        <v>2</v>
      </c>
      <c r="D63">
        <f>B63*C63</f>
        <v>360</v>
      </c>
    </row>
    <row r="64" spans="1:4" x14ac:dyDescent="0.25">
      <c r="A64" t="s">
        <v>65</v>
      </c>
      <c r="B64" t="s">
        <v>22</v>
      </c>
    </row>
    <row r="65" spans="1:3" x14ac:dyDescent="0.25">
      <c r="B65" t="s">
        <v>66</v>
      </c>
      <c r="C65">
        <v>2.7</v>
      </c>
    </row>
    <row r="66" spans="1:3" x14ac:dyDescent="0.25">
      <c r="B66" t="s">
        <v>67</v>
      </c>
      <c r="C66">
        <f>E40</f>
        <v>138</v>
      </c>
    </row>
    <row r="67" spans="1:3" x14ac:dyDescent="0.25">
      <c r="B67" t="s">
        <v>68</v>
      </c>
      <c r="C67">
        <v>200</v>
      </c>
    </row>
    <row r="68" spans="1:3" x14ac:dyDescent="0.25">
      <c r="B68" t="s">
        <v>17</v>
      </c>
      <c r="C68">
        <f>C17</f>
        <v>2</v>
      </c>
    </row>
    <row r="69" spans="1:3" x14ac:dyDescent="0.25">
      <c r="B69" t="s">
        <v>69</v>
      </c>
      <c r="C69">
        <f>(E40*200)/3*C21</f>
        <v>24840</v>
      </c>
    </row>
    <row r="70" spans="1:3" x14ac:dyDescent="0.25">
      <c r="A70" t="s">
        <v>70</v>
      </c>
      <c r="B70" t="s">
        <v>71</v>
      </c>
    </row>
    <row r="71" spans="1:3" x14ac:dyDescent="0.25">
      <c r="B71" t="s">
        <v>72</v>
      </c>
      <c r="C71">
        <v>0.85</v>
      </c>
    </row>
    <row r="72" spans="1:3" x14ac:dyDescent="0.25">
      <c r="B72" t="s">
        <v>73</v>
      </c>
      <c r="C72" s="6">
        <f>C69*C71</f>
        <v>21114</v>
      </c>
    </row>
    <row r="73" spans="1:3" x14ac:dyDescent="0.25">
      <c r="A73" t="s">
        <v>74</v>
      </c>
      <c r="B73" t="s">
        <v>75</v>
      </c>
    </row>
    <row r="74" spans="1:3" x14ac:dyDescent="0.25">
      <c r="B74" t="s">
        <v>76</v>
      </c>
      <c r="C74" s="6">
        <v>852</v>
      </c>
    </row>
    <row r="75" spans="1:3" x14ac:dyDescent="0.25">
      <c r="A75" t="s">
        <v>77</v>
      </c>
      <c r="B75" t="s">
        <v>78</v>
      </c>
    </row>
    <row r="76" spans="1:3" x14ac:dyDescent="0.25">
      <c r="B76" t="s">
        <v>76</v>
      </c>
      <c r="C76" s="6">
        <v>2470</v>
      </c>
    </row>
    <row r="77" spans="1:3" x14ac:dyDescent="0.25">
      <c r="A77" t="s">
        <v>79</v>
      </c>
      <c r="B77" t="s">
        <v>80</v>
      </c>
    </row>
    <row r="78" spans="1:3" x14ac:dyDescent="0.25">
      <c r="B78" t="s">
        <v>76</v>
      </c>
    </row>
    <row r="79" spans="1:3" x14ac:dyDescent="0.25">
      <c r="A79" t="s">
        <v>81</v>
      </c>
      <c r="B79" t="s">
        <v>82</v>
      </c>
    </row>
    <row r="80" spans="1:3" x14ac:dyDescent="0.25">
      <c r="A80" t="s">
        <v>83</v>
      </c>
      <c r="B80" t="s">
        <v>27</v>
      </c>
    </row>
    <row r="81" spans="1:3" x14ac:dyDescent="0.25">
      <c r="B81" t="s">
        <v>84</v>
      </c>
    </row>
    <row r="82" spans="1:3" x14ac:dyDescent="0.25">
      <c r="B82" t="s">
        <v>85</v>
      </c>
    </row>
    <row r="83" spans="1:3" x14ac:dyDescent="0.25">
      <c r="B83" t="s">
        <v>86</v>
      </c>
    </row>
    <row r="84" spans="1:3" x14ac:dyDescent="0.25">
      <c r="B84" t="s">
        <v>87</v>
      </c>
    </row>
    <row r="85" spans="1:3" x14ac:dyDescent="0.25">
      <c r="B85" t="s">
        <v>88</v>
      </c>
    </row>
    <row r="86" spans="1:3" x14ac:dyDescent="0.25">
      <c r="B86" t="s">
        <v>89</v>
      </c>
    </row>
    <row r="87" spans="1:3" x14ac:dyDescent="0.25">
      <c r="B87" t="s">
        <v>90</v>
      </c>
    </row>
    <row r="88" spans="1:3" x14ac:dyDescent="0.25">
      <c r="A88" t="s">
        <v>83</v>
      </c>
      <c r="B88" t="s">
        <v>91</v>
      </c>
    </row>
    <row r="89" spans="1:3" x14ac:dyDescent="0.25">
      <c r="B89" t="s">
        <v>92</v>
      </c>
      <c r="C89" s="6">
        <f>C24</f>
        <v>1530</v>
      </c>
    </row>
    <row r="90" spans="1:3" x14ac:dyDescent="0.25">
      <c r="B90" t="s">
        <v>93</v>
      </c>
    </row>
    <row r="91" spans="1:3" x14ac:dyDescent="0.25">
      <c r="B91" t="s">
        <v>30</v>
      </c>
    </row>
    <row r="92" spans="1:3" x14ac:dyDescent="0.25">
      <c r="B92" t="s">
        <v>94</v>
      </c>
      <c r="C92" s="6">
        <f>C24</f>
        <v>1530</v>
      </c>
    </row>
    <row r="94" spans="1:3" x14ac:dyDescent="0.25">
      <c r="B94" t="s">
        <v>95</v>
      </c>
    </row>
    <row r="95" spans="1:3" x14ac:dyDescent="0.25">
      <c r="B95" t="s">
        <v>96</v>
      </c>
    </row>
    <row r="96" spans="1:3" x14ac:dyDescent="0.25">
      <c r="B96" t="s">
        <v>97</v>
      </c>
    </row>
    <row r="97" spans="1:3" x14ac:dyDescent="0.25">
      <c r="B97" t="s">
        <v>98</v>
      </c>
    </row>
    <row r="99" spans="1:3" x14ac:dyDescent="0.25">
      <c r="B99" t="s">
        <v>99</v>
      </c>
      <c r="C99">
        <f>C92/12</f>
        <v>127.5</v>
      </c>
    </row>
    <row r="100" spans="1:3" x14ac:dyDescent="0.25">
      <c r="B100" t="s">
        <v>100</v>
      </c>
      <c r="C100" s="6">
        <f>(C24/3)/12</f>
        <v>42.5</v>
      </c>
    </row>
    <row r="102" spans="1:3" x14ac:dyDescent="0.25">
      <c r="B102" t="s">
        <v>101</v>
      </c>
    </row>
    <row r="103" spans="1:3" x14ac:dyDescent="0.25">
      <c r="B103" t="s">
        <v>102</v>
      </c>
      <c r="C103" s="6">
        <v>1581.6669999999999</v>
      </c>
    </row>
    <row r="104" spans="1:3" x14ac:dyDescent="0.25">
      <c r="B104" t="s">
        <v>103</v>
      </c>
      <c r="C104" s="6">
        <v>126.5333</v>
      </c>
    </row>
    <row r="106" spans="1:3" x14ac:dyDescent="0.25">
      <c r="B106" t="s">
        <v>104</v>
      </c>
    </row>
    <row r="107" spans="1:3" x14ac:dyDescent="0.25">
      <c r="B107" t="s">
        <v>102</v>
      </c>
      <c r="C107">
        <v>1377.78</v>
      </c>
    </row>
    <row r="108" spans="1:3" x14ac:dyDescent="0.25">
      <c r="B108" t="s">
        <v>103</v>
      </c>
    </row>
    <row r="110" spans="1:3" x14ac:dyDescent="0.25">
      <c r="A110" t="s">
        <v>83</v>
      </c>
      <c r="B110" t="s">
        <v>105</v>
      </c>
    </row>
    <row r="111" spans="1:3" x14ac:dyDescent="0.25">
      <c r="B111" t="s">
        <v>106</v>
      </c>
    </row>
    <row r="112" spans="1:3" x14ac:dyDescent="0.25">
      <c r="B112" t="s">
        <v>107</v>
      </c>
    </row>
    <row r="113" spans="1:3" x14ac:dyDescent="0.25">
      <c r="B113" t="s">
        <v>108</v>
      </c>
    </row>
    <row r="114" spans="1:3" x14ac:dyDescent="0.25">
      <c r="B114" t="s">
        <v>109</v>
      </c>
    </row>
    <row r="115" spans="1:3" x14ac:dyDescent="0.25">
      <c r="B115" t="s">
        <v>110</v>
      </c>
    </row>
    <row r="116" spans="1:3" x14ac:dyDescent="0.25">
      <c r="B116" t="s">
        <v>111</v>
      </c>
    </row>
    <row r="118" spans="1:3" x14ac:dyDescent="0.25">
      <c r="B118" t="s">
        <v>112</v>
      </c>
    </row>
    <row r="119" spans="1:3" x14ac:dyDescent="0.25">
      <c r="B119" t="s">
        <v>113</v>
      </c>
    </row>
    <row r="120" spans="1:3" x14ac:dyDescent="0.25">
      <c r="B120" t="s">
        <v>114</v>
      </c>
      <c r="C120">
        <v>142.35</v>
      </c>
    </row>
    <row r="122" spans="1:3" x14ac:dyDescent="0.25">
      <c r="B122" t="s">
        <v>115</v>
      </c>
      <c r="C122" s="6">
        <f>C92+C99+C100+C104+C120</f>
        <v>1968.8833</v>
      </c>
    </row>
    <row r="124" spans="1:3" x14ac:dyDescent="0.25">
      <c r="A124" t="s">
        <v>116</v>
      </c>
      <c r="B124" t="s">
        <v>117</v>
      </c>
      <c r="C124" s="2">
        <v>0.06</v>
      </c>
    </row>
    <row r="126" spans="1:3" x14ac:dyDescent="0.25">
      <c r="A126">
        <v>4</v>
      </c>
      <c r="B126" t="s">
        <v>118</v>
      </c>
    </row>
    <row r="127" spans="1:3" x14ac:dyDescent="0.25">
      <c r="B127" t="s">
        <v>119</v>
      </c>
      <c r="C127" s="1">
        <f>C13</f>
        <v>35000</v>
      </c>
    </row>
    <row r="128" spans="1:3" x14ac:dyDescent="0.25">
      <c r="B128" t="s">
        <v>120</v>
      </c>
      <c r="C128" s="3">
        <v>0.25</v>
      </c>
    </row>
    <row r="129" spans="2:5" x14ac:dyDescent="0.25">
      <c r="B129" t="s">
        <v>121</v>
      </c>
      <c r="C129" s="6">
        <f>C127*C128</f>
        <v>8750</v>
      </c>
    </row>
    <row r="132" spans="2:5" x14ac:dyDescent="0.25">
      <c r="C132" t="s">
        <v>122</v>
      </c>
      <c r="D132" t="s">
        <v>123</v>
      </c>
      <c r="E132" t="s">
        <v>124</v>
      </c>
    </row>
    <row r="133" spans="2:5" x14ac:dyDescent="0.25">
      <c r="B133" t="s">
        <v>125</v>
      </c>
    </row>
    <row r="134" spans="2:5" x14ac:dyDescent="0.25">
      <c r="B134" t="s">
        <v>126</v>
      </c>
      <c r="C134">
        <f>C58+C59+C60</f>
        <v>442.34000000000003</v>
      </c>
      <c r="E134" s="6">
        <f>(C134*100)/C145</f>
        <v>0.50609689221390541</v>
      </c>
    </row>
    <row r="135" spans="2:5" x14ac:dyDescent="0.25">
      <c r="B135" t="s">
        <v>127</v>
      </c>
      <c r="C135" s="6">
        <f>D63</f>
        <v>360</v>
      </c>
      <c r="E135" s="6">
        <f>(C135*100)/C145</f>
        <v>0.41188877604785001</v>
      </c>
    </row>
    <row r="136" spans="2:5" x14ac:dyDescent="0.25">
      <c r="B136" t="s">
        <v>128</v>
      </c>
      <c r="C136" s="6">
        <f>C74</f>
        <v>852</v>
      </c>
      <c r="E136" s="6">
        <f>(C136*100)/C145</f>
        <v>0.97480343664657831</v>
      </c>
    </row>
    <row r="137" spans="2:5" x14ac:dyDescent="0.25">
      <c r="B137" t="s">
        <v>78</v>
      </c>
      <c r="C137" s="6">
        <f>C76</f>
        <v>2470</v>
      </c>
      <c r="E137" s="6">
        <f>(C137*100)/C145</f>
        <v>2.8260146578838596</v>
      </c>
    </row>
    <row r="138" spans="2:5" x14ac:dyDescent="0.25">
      <c r="B138" t="s">
        <v>129</v>
      </c>
      <c r="E138">
        <f>(C138*100)/C145</f>
        <v>0</v>
      </c>
    </row>
    <row r="139" spans="2:5" x14ac:dyDescent="0.25">
      <c r="B139" t="s">
        <v>82</v>
      </c>
      <c r="C139" s="6">
        <f>C122*12</f>
        <v>23626.599600000001</v>
      </c>
      <c r="D139" s="6">
        <f>C122</f>
        <v>1968.8833</v>
      </c>
      <c r="E139" s="6">
        <f>(C139*100)/C145</f>
        <v>27.032031087268393</v>
      </c>
    </row>
    <row r="140" spans="2:5" x14ac:dyDescent="0.25">
      <c r="B140" t="s">
        <v>130</v>
      </c>
      <c r="C140" s="6">
        <f>C69</f>
        <v>24840</v>
      </c>
      <c r="E140" s="6">
        <f>(C140*100)/C145</f>
        <v>28.420325547301648</v>
      </c>
    </row>
    <row r="141" spans="2:5" x14ac:dyDescent="0.25">
      <c r="B141" t="s">
        <v>71</v>
      </c>
      <c r="C141" s="6">
        <f>C72</f>
        <v>21114</v>
      </c>
      <c r="E141" s="6">
        <f>(C141*100)/C145</f>
        <v>24.1572767152064</v>
      </c>
    </row>
    <row r="142" spans="2:5" x14ac:dyDescent="0.25">
      <c r="B142" t="s">
        <v>131</v>
      </c>
      <c r="C142" s="6">
        <f>C129</f>
        <v>8750</v>
      </c>
      <c r="E142" s="6">
        <f>(C142*100)/C145</f>
        <v>10.011185528940798</v>
      </c>
    </row>
    <row r="143" spans="2:5" x14ac:dyDescent="0.25">
      <c r="B143" t="s">
        <v>111</v>
      </c>
      <c r="C143" s="6">
        <f>C134+C135+C136+C137+C138+C139+C140+C141+C142</f>
        <v>82454.939599999998</v>
      </c>
    </row>
    <row r="145" spans="2:5" x14ac:dyDescent="0.25">
      <c r="B145" t="s">
        <v>132</v>
      </c>
      <c r="C145" s="6">
        <f>C143+C146</f>
        <v>87402.235975999996</v>
      </c>
      <c r="E145" s="2">
        <v>1</v>
      </c>
    </row>
    <row r="146" spans="2:5" x14ac:dyDescent="0.25">
      <c r="B146" t="s">
        <v>133</v>
      </c>
      <c r="C146" s="6">
        <f>C143*E146</f>
        <v>4947.2963759999993</v>
      </c>
      <c r="E146" s="2">
        <v>0.06</v>
      </c>
    </row>
    <row r="148" spans="2:5" x14ac:dyDescent="0.25">
      <c r="B148" t="s">
        <v>134</v>
      </c>
      <c r="C148" s="6">
        <f>C145</f>
        <v>87402.235975999996</v>
      </c>
    </row>
    <row r="149" spans="2:5" x14ac:dyDescent="0.25">
      <c r="B149" t="s">
        <v>135</v>
      </c>
      <c r="C149" s="6">
        <f>C145/200</f>
        <v>437.01117987999999</v>
      </c>
    </row>
    <row r="150" spans="2:5" x14ac:dyDescent="0.25">
      <c r="B150" t="s">
        <v>136</v>
      </c>
      <c r="C150" s="6">
        <f>C149/E40</f>
        <v>3.1667476802898551</v>
      </c>
    </row>
    <row r="151" spans="2:5" x14ac:dyDescent="0.25">
      <c r="B151" t="s">
        <v>137</v>
      </c>
      <c r="C151" s="6">
        <f>C149/C40</f>
        <v>3.1667476802898551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59"/>
  <sheetViews>
    <sheetView topLeftCell="A139" workbookViewId="0">
      <selection activeCell="B160" sqref="B160"/>
    </sheetView>
  </sheetViews>
  <sheetFormatPr defaultRowHeight="15" x14ac:dyDescent="0.25"/>
  <cols>
    <col min="2" max="2" width="32.140625" customWidth="1"/>
    <col min="3" max="3" width="11.7109375" bestFit="1" customWidth="1"/>
  </cols>
  <sheetData>
    <row r="3" spans="1:3" ht="52.5" customHeight="1" x14ac:dyDescent="0.25">
      <c r="B3" s="5" t="s">
        <v>160</v>
      </c>
    </row>
    <row r="4" spans="1:3" x14ac:dyDescent="0.25">
      <c r="B4" s="4" t="s">
        <v>145</v>
      </c>
    </row>
    <row r="5" spans="1:3" x14ac:dyDescent="0.25">
      <c r="A5">
        <v>1</v>
      </c>
      <c r="B5" t="s">
        <v>0</v>
      </c>
    </row>
    <row r="6" spans="1:3" x14ac:dyDescent="0.25">
      <c r="A6" t="s">
        <v>1</v>
      </c>
      <c r="B6" t="s">
        <v>2</v>
      </c>
    </row>
    <row r="7" spans="1:3" x14ac:dyDescent="0.25">
      <c r="A7" t="s">
        <v>3</v>
      </c>
      <c r="B7" t="s">
        <v>4</v>
      </c>
    </row>
    <row r="8" spans="1:3" x14ac:dyDescent="0.25">
      <c r="B8" t="s">
        <v>5</v>
      </c>
      <c r="C8" t="s">
        <v>157</v>
      </c>
    </row>
    <row r="9" spans="1:3" x14ac:dyDescent="0.25">
      <c r="B9" t="s">
        <v>7</v>
      </c>
      <c r="C9">
        <v>16</v>
      </c>
    </row>
    <row r="10" spans="1:3" x14ac:dyDescent="0.25">
      <c r="B10" t="s">
        <v>8</v>
      </c>
      <c r="C10">
        <v>2000</v>
      </c>
    </row>
    <row r="11" spans="1:3" x14ac:dyDescent="0.25">
      <c r="B11" t="s">
        <v>9</v>
      </c>
      <c r="C11" t="s">
        <v>10</v>
      </c>
    </row>
    <row r="12" spans="1:3" x14ac:dyDescent="0.25">
      <c r="A12" t="s">
        <v>11</v>
      </c>
      <c r="B12" t="s">
        <v>12</v>
      </c>
    </row>
    <row r="13" spans="1:3" x14ac:dyDescent="0.25">
      <c r="B13" t="s">
        <v>13</v>
      </c>
      <c r="C13" s="1">
        <v>27000</v>
      </c>
    </row>
    <row r="14" spans="1:3" x14ac:dyDescent="0.25">
      <c r="B14" t="s">
        <v>14</v>
      </c>
      <c r="C14">
        <v>81.77</v>
      </c>
    </row>
    <row r="15" spans="1:3" x14ac:dyDescent="0.25">
      <c r="B15" t="s">
        <v>15</v>
      </c>
      <c r="C15">
        <v>251.33</v>
      </c>
    </row>
    <row r="16" spans="1:3" x14ac:dyDescent="0.25">
      <c r="B16" t="s">
        <v>16</v>
      </c>
      <c r="C16">
        <v>278.99</v>
      </c>
    </row>
    <row r="17" spans="1:3" x14ac:dyDescent="0.25">
      <c r="B17" t="s">
        <v>17</v>
      </c>
      <c r="C17">
        <v>5</v>
      </c>
    </row>
    <row r="18" spans="1:3" x14ac:dyDescent="0.25">
      <c r="A18" t="s">
        <v>18</v>
      </c>
      <c r="B18" t="s">
        <v>19</v>
      </c>
    </row>
    <row r="19" spans="1:3" x14ac:dyDescent="0.25">
      <c r="B19" t="s">
        <v>20</v>
      </c>
      <c r="C19" s="6">
        <v>180</v>
      </c>
    </row>
    <row r="20" spans="1:3" x14ac:dyDescent="0.25">
      <c r="A20" t="s">
        <v>21</v>
      </c>
      <c r="B20" t="s">
        <v>22</v>
      </c>
    </row>
    <row r="21" spans="1:3" x14ac:dyDescent="0.25">
      <c r="B21" t="s">
        <v>23</v>
      </c>
      <c r="C21">
        <v>3.1</v>
      </c>
    </row>
    <row r="22" spans="1:3" x14ac:dyDescent="0.25">
      <c r="A22" t="s">
        <v>24</v>
      </c>
      <c r="B22" t="s">
        <v>25</v>
      </c>
    </row>
    <row r="23" spans="1:3" x14ac:dyDescent="0.25">
      <c r="A23" t="s">
        <v>26</v>
      </c>
      <c r="B23" t="s">
        <v>27</v>
      </c>
    </row>
    <row r="24" spans="1:3" x14ac:dyDescent="0.25">
      <c r="B24" t="s">
        <v>28</v>
      </c>
      <c r="C24" s="6">
        <v>1125</v>
      </c>
    </row>
    <row r="25" spans="1:3" x14ac:dyDescent="0.25">
      <c r="B25" t="s">
        <v>29</v>
      </c>
      <c r="C25">
        <v>150</v>
      </c>
    </row>
    <row r="26" spans="1:3" x14ac:dyDescent="0.25">
      <c r="B26" t="s">
        <v>30</v>
      </c>
    </row>
    <row r="27" spans="1:3" x14ac:dyDescent="0.25">
      <c r="B27" t="s">
        <v>31</v>
      </c>
    </row>
    <row r="28" spans="1:3" x14ac:dyDescent="0.25">
      <c r="A28" t="s">
        <v>32</v>
      </c>
      <c r="B28" t="s">
        <v>33</v>
      </c>
    </row>
    <row r="29" spans="1:3" x14ac:dyDescent="0.25">
      <c r="B29" t="s">
        <v>28</v>
      </c>
    </row>
    <row r="30" spans="1:3" x14ac:dyDescent="0.25">
      <c r="B30" t="s">
        <v>29</v>
      </c>
    </row>
    <row r="31" spans="1:3" x14ac:dyDescent="0.25">
      <c r="B31" t="s">
        <v>30</v>
      </c>
    </row>
    <row r="32" spans="1:3" x14ac:dyDescent="0.25">
      <c r="B32" t="s">
        <v>31</v>
      </c>
    </row>
    <row r="34" spans="1:5" x14ac:dyDescent="0.25">
      <c r="A34">
        <v>2</v>
      </c>
      <c r="B34" t="s">
        <v>34</v>
      </c>
    </row>
    <row r="35" spans="1:5" x14ac:dyDescent="0.25">
      <c r="A35" t="s">
        <v>35</v>
      </c>
      <c r="B35" t="s">
        <v>36</v>
      </c>
    </row>
    <row r="36" spans="1:5" x14ac:dyDescent="0.25">
      <c r="C36" t="s">
        <v>37</v>
      </c>
      <c r="D36" t="s">
        <v>38</v>
      </c>
      <c r="E36" t="s">
        <v>39</v>
      </c>
    </row>
    <row r="37" spans="1:5" x14ac:dyDescent="0.25">
      <c r="B37" t="s">
        <v>40</v>
      </c>
      <c r="C37">
        <v>56</v>
      </c>
      <c r="D37">
        <v>0</v>
      </c>
      <c r="E37">
        <v>56</v>
      </c>
    </row>
    <row r="38" spans="1:5" x14ac:dyDescent="0.25">
      <c r="B38" t="s">
        <v>41</v>
      </c>
      <c r="C38">
        <v>56</v>
      </c>
      <c r="D38">
        <v>0</v>
      </c>
      <c r="E38">
        <v>56</v>
      </c>
    </row>
    <row r="39" spans="1:5" x14ac:dyDescent="0.25">
      <c r="B39" t="s">
        <v>42</v>
      </c>
      <c r="C39">
        <v>58</v>
      </c>
      <c r="D39">
        <v>0</v>
      </c>
      <c r="E39">
        <v>58</v>
      </c>
    </row>
    <row r="40" spans="1:5" x14ac:dyDescent="0.25">
      <c r="B40" t="s">
        <v>39</v>
      </c>
      <c r="C40">
        <v>170</v>
      </c>
      <c r="D40">
        <f>D37+D38+D39</f>
        <v>0</v>
      </c>
      <c r="E40">
        <v>170</v>
      </c>
    </row>
    <row r="41" spans="1:5" x14ac:dyDescent="0.25">
      <c r="A41" t="s">
        <v>43</v>
      </c>
      <c r="B41" t="s">
        <v>44</v>
      </c>
    </row>
    <row r="42" spans="1:5" x14ac:dyDescent="0.25">
      <c r="C42" t="s">
        <v>37</v>
      </c>
      <c r="D42" t="s">
        <v>38</v>
      </c>
      <c r="E42" t="s">
        <v>39</v>
      </c>
    </row>
    <row r="43" spans="1:5" x14ac:dyDescent="0.25">
      <c r="B43" t="s">
        <v>40</v>
      </c>
    </row>
    <row r="44" spans="1:5" x14ac:dyDescent="0.25">
      <c r="B44" t="s">
        <v>41</v>
      </c>
    </row>
    <row r="45" spans="1:5" x14ac:dyDescent="0.25">
      <c r="B45" t="s">
        <v>42</v>
      </c>
    </row>
    <row r="46" spans="1:5" x14ac:dyDescent="0.25">
      <c r="B46" t="s">
        <v>39</v>
      </c>
    </row>
    <row r="47" spans="1:5" x14ac:dyDescent="0.25">
      <c r="A47" t="s">
        <v>45</v>
      </c>
      <c r="B47" t="s">
        <v>46</v>
      </c>
      <c r="C47">
        <v>80</v>
      </c>
    </row>
    <row r="48" spans="1:5" x14ac:dyDescent="0.25">
      <c r="B48" t="s">
        <v>47</v>
      </c>
      <c r="C48">
        <v>188.57</v>
      </c>
    </row>
    <row r="49" spans="1:4" x14ac:dyDescent="0.25">
      <c r="B49" t="s">
        <v>48</v>
      </c>
      <c r="C49">
        <v>20</v>
      </c>
    </row>
    <row r="50" spans="1:4" x14ac:dyDescent="0.25">
      <c r="B50" t="s">
        <v>49</v>
      </c>
      <c r="C50">
        <v>1.17</v>
      </c>
    </row>
    <row r="51" spans="1:4" x14ac:dyDescent="0.25">
      <c r="B51" t="s">
        <v>50</v>
      </c>
      <c r="C51">
        <v>1</v>
      </c>
    </row>
    <row r="52" spans="1:4" x14ac:dyDescent="0.25">
      <c r="B52" t="s">
        <v>51</v>
      </c>
    </row>
    <row r="53" spans="1:4" x14ac:dyDescent="0.25">
      <c r="A53" t="s">
        <v>52</v>
      </c>
      <c r="B53" t="s">
        <v>53</v>
      </c>
      <c r="C53">
        <v>200</v>
      </c>
    </row>
    <row r="55" spans="1:4" x14ac:dyDescent="0.25">
      <c r="A55">
        <v>3</v>
      </c>
      <c r="B55" t="s">
        <v>54</v>
      </c>
    </row>
    <row r="56" spans="1:4" x14ac:dyDescent="0.25">
      <c r="A56" t="s">
        <v>55</v>
      </c>
      <c r="B56" t="s">
        <v>56</v>
      </c>
      <c r="C56">
        <v>0</v>
      </c>
    </row>
    <row r="57" spans="1:4" x14ac:dyDescent="0.25">
      <c r="A57" t="s">
        <v>57</v>
      </c>
      <c r="B57" t="s">
        <v>58</v>
      </c>
    </row>
    <row r="58" spans="1:4" x14ac:dyDescent="0.25">
      <c r="B58" t="s">
        <v>59</v>
      </c>
      <c r="C58">
        <f>C14</f>
        <v>81.77</v>
      </c>
    </row>
    <row r="59" spans="1:4" x14ac:dyDescent="0.25">
      <c r="B59" t="s">
        <v>15</v>
      </c>
      <c r="C59">
        <f>C15</f>
        <v>251.33</v>
      </c>
    </row>
    <row r="60" spans="1:4" x14ac:dyDescent="0.25">
      <c r="B60" t="s">
        <v>16</v>
      </c>
      <c r="C60">
        <f>C16</f>
        <v>278.99</v>
      </c>
    </row>
    <row r="61" spans="1:4" x14ac:dyDescent="0.25">
      <c r="A61" t="s">
        <v>60</v>
      </c>
      <c r="B61" t="s">
        <v>61</v>
      </c>
    </row>
    <row r="62" spans="1:4" x14ac:dyDescent="0.25">
      <c r="B62" t="s">
        <v>62</v>
      </c>
      <c r="C62" t="s">
        <v>63</v>
      </c>
      <c r="D62" t="s">
        <v>64</v>
      </c>
    </row>
    <row r="63" spans="1:4" x14ac:dyDescent="0.25">
      <c r="B63">
        <f>C19</f>
        <v>180</v>
      </c>
      <c r="C63">
        <v>2</v>
      </c>
      <c r="D63">
        <f>B63*C63</f>
        <v>360</v>
      </c>
    </row>
    <row r="64" spans="1:4" x14ac:dyDescent="0.25">
      <c r="A64" t="s">
        <v>65</v>
      </c>
      <c r="B64" t="s">
        <v>22</v>
      </c>
    </row>
    <row r="65" spans="1:3" x14ac:dyDescent="0.25">
      <c r="B65" t="s">
        <v>66</v>
      </c>
      <c r="C65">
        <f>C21</f>
        <v>3.1</v>
      </c>
    </row>
    <row r="66" spans="1:3" x14ac:dyDescent="0.25">
      <c r="B66" t="s">
        <v>67</v>
      </c>
      <c r="C66">
        <f>E40</f>
        <v>170</v>
      </c>
    </row>
    <row r="67" spans="1:3" x14ac:dyDescent="0.25">
      <c r="B67" t="s">
        <v>68</v>
      </c>
      <c r="C67">
        <v>200</v>
      </c>
    </row>
    <row r="68" spans="1:3" x14ac:dyDescent="0.25">
      <c r="B68" t="s">
        <v>17</v>
      </c>
      <c r="C68">
        <f>C17</f>
        <v>5</v>
      </c>
    </row>
    <row r="69" spans="1:3" x14ac:dyDescent="0.25">
      <c r="B69" t="s">
        <v>69</v>
      </c>
      <c r="C69">
        <f>(E40*200)/3*C21</f>
        <v>35133.333333333336</v>
      </c>
    </row>
    <row r="70" spans="1:3" x14ac:dyDescent="0.25">
      <c r="A70" t="s">
        <v>70</v>
      </c>
      <c r="B70" t="s">
        <v>71</v>
      </c>
    </row>
    <row r="71" spans="1:3" x14ac:dyDescent="0.25">
      <c r="B71" t="s">
        <v>72</v>
      </c>
      <c r="C71">
        <v>1.08</v>
      </c>
    </row>
    <row r="72" spans="1:3" x14ac:dyDescent="0.25">
      <c r="B72" t="s">
        <v>73</v>
      </c>
      <c r="C72" s="6">
        <f>C69*C71</f>
        <v>37944.000000000007</v>
      </c>
    </row>
    <row r="73" spans="1:3" x14ac:dyDescent="0.25">
      <c r="A73" t="s">
        <v>74</v>
      </c>
      <c r="B73" t="s">
        <v>75</v>
      </c>
    </row>
    <row r="74" spans="1:3" x14ac:dyDescent="0.25">
      <c r="B74" t="s">
        <v>76</v>
      </c>
      <c r="C74" s="6">
        <v>852</v>
      </c>
    </row>
    <row r="75" spans="1:3" x14ac:dyDescent="0.25">
      <c r="A75" t="s">
        <v>77</v>
      </c>
      <c r="B75" t="s">
        <v>78</v>
      </c>
    </row>
    <row r="76" spans="1:3" x14ac:dyDescent="0.25">
      <c r="B76" t="s">
        <v>76</v>
      </c>
      <c r="C76" s="6">
        <v>4200</v>
      </c>
    </row>
    <row r="77" spans="1:3" x14ac:dyDescent="0.25">
      <c r="A77" t="s">
        <v>79</v>
      </c>
      <c r="B77" t="s">
        <v>80</v>
      </c>
    </row>
    <row r="78" spans="1:3" x14ac:dyDescent="0.25">
      <c r="B78" t="s">
        <v>76</v>
      </c>
    </row>
    <row r="79" spans="1:3" x14ac:dyDescent="0.25">
      <c r="A79" t="s">
        <v>81</v>
      </c>
      <c r="B79" t="s">
        <v>82</v>
      </c>
    </row>
    <row r="80" spans="1:3" x14ac:dyDescent="0.25">
      <c r="A80" t="s">
        <v>83</v>
      </c>
      <c r="B80" t="s">
        <v>27</v>
      </c>
    </row>
    <row r="81" spans="1:3" x14ac:dyDescent="0.25">
      <c r="B81" t="s">
        <v>84</v>
      </c>
    </row>
    <row r="82" spans="1:3" x14ac:dyDescent="0.25">
      <c r="B82" t="s">
        <v>85</v>
      </c>
    </row>
    <row r="83" spans="1:3" x14ac:dyDescent="0.25">
      <c r="B83" t="s">
        <v>86</v>
      </c>
    </row>
    <row r="84" spans="1:3" x14ac:dyDescent="0.25">
      <c r="B84" t="s">
        <v>87</v>
      </c>
    </row>
    <row r="85" spans="1:3" x14ac:dyDescent="0.25">
      <c r="B85" t="s">
        <v>88</v>
      </c>
    </row>
    <row r="86" spans="1:3" x14ac:dyDescent="0.25">
      <c r="B86" t="s">
        <v>89</v>
      </c>
    </row>
    <row r="87" spans="1:3" x14ac:dyDescent="0.25">
      <c r="B87" t="s">
        <v>90</v>
      </c>
    </row>
    <row r="88" spans="1:3" x14ac:dyDescent="0.25">
      <c r="A88" t="s">
        <v>83</v>
      </c>
      <c r="B88" t="s">
        <v>91</v>
      </c>
    </row>
    <row r="89" spans="1:3" x14ac:dyDescent="0.25">
      <c r="B89" t="s">
        <v>92</v>
      </c>
      <c r="C89" s="6">
        <f>C24</f>
        <v>1125</v>
      </c>
    </row>
    <row r="90" spans="1:3" x14ac:dyDescent="0.25">
      <c r="B90" t="s">
        <v>93</v>
      </c>
    </row>
    <row r="91" spans="1:3" x14ac:dyDescent="0.25">
      <c r="B91" t="s">
        <v>30</v>
      </c>
    </row>
    <row r="92" spans="1:3" x14ac:dyDescent="0.25">
      <c r="B92" t="s">
        <v>94</v>
      </c>
      <c r="C92" s="6">
        <f>C24</f>
        <v>1125</v>
      </c>
    </row>
    <row r="94" spans="1:3" x14ac:dyDescent="0.25">
      <c r="B94" t="s">
        <v>95</v>
      </c>
    </row>
    <row r="95" spans="1:3" x14ac:dyDescent="0.25">
      <c r="B95" t="s">
        <v>96</v>
      </c>
    </row>
    <row r="96" spans="1:3" x14ac:dyDescent="0.25">
      <c r="B96" t="s">
        <v>97</v>
      </c>
    </row>
    <row r="97" spans="1:3" x14ac:dyDescent="0.25">
      <c r="B97" t="s">
        <v>98</v>
      </c>
    </row>
    <row r="99" spans="1:3" x14ac:dyDescent="0.25">
      <c r="B99" t="s">
        <v>99</v>
      </c>
      <c r="C99">
        <f>C92/12</f>
        <v>93.75</v>
      </c>
    </row>
    <row r="100" spans="1:3" x14ac:dyDescent="0.25">
      <c r="B100" t="s">
        <v>100</v>
      </c>
      <c r="C100" s="6">
        <f>(C24/3)/12</f>
        <v>31.25</v>
      </c>
    </row>
    <row r="102" spans="1:3" x14ac:dyDescent="0.25">
      <c r="B102" t="s">
        <v>101</v>
      </c>
    </row>
    <row r="103" spans="1:3" x14ac:dyDescent="0.25">
      <c r="B103" t="s">
        <v>102</v>
      </c>
      <c r="C103" s="6">
        <v>1581.6669999999999</v>
      </c>
    </row>
    <row r="104" spans="1:3" x14ac:dyDescent="0.25">
      <c r="B104" t="s">
        <v>103</v>
      </c>
      <c r="C104" s="6">
        <v>126.5333</v>
      </c>
    </row>
    <row r="106" spans="1:3" x14ac:dyDescent="0.25">
      <c r="B106" t="s">
        <v>104</v>
      </c>
    </row>
    <row r="107" spans="1:3" x14ac:dyDescent="0.25">
      <c r="B107" t="s">
        <v>102</v>
      </c>
      <c r="C107">
        <v>1377.78</v>
      </c>
    </row>
    <row r="108" spans="1:3" x14ac:dyDescent="0.25">
      <c r="B108" t="s">
        <v>103</v>
      </c>
    </row>
    <row r="110" spans="1:3" x14ac:dyDescent="0.25">
      <c r="A110" t="s">
        <v>83</v>
      </c>
      <c r="B110" t="s">
        <v>105</v>
      </c>
    </row>
    <row r="111" spans="1:3" x14ac:dyDescent="0.25">
      <c r="B111" t="s">
        <v>106</v>
      </c>
    </row>
    <row r="112" spans="1:3" x14ac:dyDescent="0.25">
      <c r="B112" t="s">
        <v>107</v>
      </c>
    </row>
    <row r="113" spans="1:3" x14ac:dyDescent="0.25">
      <c r="B113" t="s">
        <v>108</v>
      </c>
    </row>
    <row r="114" spans="1:3" x14ac:dyDescent="0.25">
      <c r="B114" t="s">
        <v>109</v>
      </c>
    </row>
    <row r="115" spans="1:3" x14ac:dyDescent="0.25">
      <c r="B115" t="s">
        <v>110</v>
      </c>
    </row>
    <row r="116" spans="1:3" x14ac:dyDescent="0.25">
      <c r="B116" t="s">
        <v>111</v>
      </c>
    </row>
    <row r="118" spans="1:3" x14ac:dyDescent="0.25">
      <c r="B118" t="s">
        <v>112</v>
      </c>
    </row>
    <row r="119" spans="1:3" x14ac:dyDescent="0.25">
      <c r="B119" t="s">
        <v>113</v>
      </c>
    </row>
    <row r="120" spans="1:3" x14ac:dyDescent="0.25">
      <c r="B120" t="s">
        <v>114</v>
      </c>
      <c r="C120">
        <v>142.35</v>
      </c>
    </row>
    <row r="122" spans="1:3" x14ac:dyDescent="0.25">
      <c r="B122" t="s">
        <v>115</v>
      </c>
      <c r="C122" s="8">
        <f>C92+C99+C100+C104+C120</f>
        <v>1518.8833</v>
      </c>
    </row>
    <row r="124" spans="1:3" x14ac:dyDescent="0.25">
      <c r="A124" t="s">
        <v>116</v>
      </c>
      <c r="B124" t="s">
        <v>117</v>
      </c>
      <c r="C124" s="2">
        <v>0.06</v>
      </c>
    </row>
    <row r="126" spans="1:3" x14ac:dyDescent="0.25">
      <c r="A126">
        <v>4</v>
      </c>
      <c r="B126" t="s">
        <v>118</v>
      </c>
    </row>
    <row r="127" spans="1:3" x14ac:dyDescent="0.25">
      <c r="B127" t="s">
        <v>119</v>
      </c>
      <c r="C127" s="1">
        <f>C13</f>
        <v>27000</v>
      </c>
    </row>
    <row r="128" spans="1:3" x14ac:dyDescent="0.25">
      <c r="B128" t="s">
        <v>120</v>
      </c>
      <c r="C128" s="3">
        <v>0.25</v>
      </c>
    </row>
    <row r="129" spans="2:5" x14ac:dyDescent="0.25">
      <c r="B129" t="s">
        <v>121</v>
      </c>
      <c r="C129" s="6">
        <f>C127*C128</f>
        <v>6750</v>
      </c>
    </row>
    <row r="132" spans="2:5" x14ac:dyDescent="0.25">
      <c r="C132" t="s">
        <v>122</v>
      </c>
      <c r="D132" t="s">
        <v>123</v>
      </c>
      <c r="E132" t="s">
        <v>124</v>
      </c>
    </row>
    <row r="133" spans="2:5" x14ac:dyDescent="0.25">
      <c r="B133" t="s">
        <v>125</v>
      </c>
    </row>
    <row r="134" spans="2:5" x14ac:dyDescent="0.25">
      <c r="B134" t="s">
        <v>126</v>
      </c>
      <c r="C134">
        <f>C58+C59+C60</f>
        <v>612.09</v>
      </c>
      <c r="E134" s="6">
        <f>(C134*100)/C145</f>
        <v>0.55481779913929907</v>
      </c>
    </row>
    <row r="135" spans="2:5" x14ac:dyDescent="0.25">
      <c r="B135" t="s">
        <v>127</v>
      </c>
      <c r="C135" s="6">
        <f>D63</f>
        <v>360</v>
      </c>
      <c r="E135" s="6">
        <f>(C135*100)/C145</f>
        <v>0.32631542369610295</v>
      </c>
    </row>
    <row r="136" spans="2:5" x14ac:dyDescent="0.25">
      <c r="B136" t="s">
        <v>128</v>
      </c>
      <c r="C136" s="6">
        <f>C74</f>
        <v>852</v>
      </c>
      <c r="E136" s="6">
        <f>(C136*100)/C145</f>
        <v>0.77227983608077699</v>
      </c>
    </row>
    <row r="137" spans="2:5" x14ac:dyDescent="0.25">
      <c r="B137" t="s">
        <v>78</v>
      </c>
      <c r="C137" s="6">
        <f>C76</f>
        <v>4200</v>
      </c>
      <c r="E137" s="6">
        <f>(C137*100)/C145</f>
        <v>3.8070132764545344</v>
      </c>
    </row>
    <row r="138" spans="2:5" x14ac:dyDescent="0.25">
      <c r="B138" t="s">
        <v>129</v>
      </c>
      <c r="E138">
        <f>(C138*100)/C145</f>
        <v>0</v>
      </c>
    </row>
    <row r="139" spans="2:5" x14ac:dyDescent="0.25">
      <c r="B139" t="s">
        <v>82</v>
      </c>
      <c r="C139" s="6">
        <f>C122*12</f>
        <v>18226.599600000001</v>
      </c>
      <c r="D139" s="6">
        <f>C122</f>
        <v>1518.8833</v>
      </c>
      <c r="E139" s="6">
        <f>(C139*100)/C145</f>
        <v>16.521168252814505</v>
      </c>
    </row>
    <row r="140" spans="2:5" x14ac:dyDescent="0.25">
      <c r="B140" t="s">
        <v>130</v>
      </c>
      <c r="C140" s="6">
        <f>C69</f>
        <v>35133.333333333336</v>
      </c>
      <c r="E140" s="6">
        <f>(C140*100)/C145</f>
        <v>31.845968201453012</v>
      </c>
    </row>
    <row r="141" spans="2:5" x14ac:dyDescent="0.25">
      <c r="B141" t="s">
        <v>71</v>
      </c>
      <c r="C141" s="6">
        <f>C72</f>
        <v>37944.000000000007</v>
      </c>
      <c r="E141" s="6">
        <f>(C141*100)/C145</f>
        <v>34.393645657569259</v>
      </c>
    </row>
    <row r="142" spans="2:5" x14ac:dyDescent="0.25">
      <c r="B142" t="s">
        <v>131</v>
      </c>
      <c r="C142" s="6">
        <f>C129</f>
        <v>6750</v>
      </c>
      <c r="E142" s="6">
        <f>(C142*100)/C145</f>
        <v>6.1184141943019306</v>
      </c>
    </row>
    <row r="143" spans="2:5" x14ac:dyDescent="0.25">
      <c r="B143" t="s">
        <v>111</v>
      </c>
      <c r="C143">
        <f>C134+C135+C136+C137+C138+C139+C140+C141+C142</f>
        <v>104078.02293333336</v>
      </c>
    </row>
    <row r="145" spans="2:5" x14ac:dyDescent="0.25">
      <c r="B145" t="s">
        <v>132</v>
      </c>
      <c r="C145" s="6">
        <f>C143+C146</f>
        <v>110322.70430933336</v>
      </c>
      <c r="E145" s="2">
        <v>1</v>
      </c>
    </row>
    <row r="146" spans="2:5" x14ac:dyDescent="0.25">
      <c r="B146" t="s">
        <v>133</v>
      </c>
      <c r="C146" s="6">
        <f>C143*E146</f>
        <v>6244.6813760000014</v>
      </c>
      <c r="E146" s="2">
        <v>0.06</v>
      </c>
    </row>
    <row r="148" spans="2:5" x14ac:dyDescent="0.25">
      <c r="B148" t="s">
        <v>134</v>
      </c>
      <c r="C148" s="6">
        <f>C145</f>
        <v>110322.70430933336</v>
      </c>
    </row>
    <row r="149" spans="2:5" x14ac:dyDescent="0.25">
      <c r="B149" t="s">
        <v>135</v>
      </c>
      <c r="C149" s="6">
        <f>C145/200</f>
        <v>551.61352154666679</v>
      </c>
    </row>
    <row r="150" spans="2:5" x14ac:dyDescent="0.25">
      <c r="B150" t="s">
        <v>136</v>
      </c>
      <c r="C150" s="6">
        <f>C149/E40</f>
        <v>3.2447854208627458</v>
      </c>
    </row>
    <row r="151" spans="2:5" x14ac:dyDescent="0.25">
      <c r="B151" t="s">
        <v>137</v>
      </c>
      <c r="C151" s="6">
        <f>C149/C40</f>
        <v>3.2447854208627458</v>
      </c>
    </row>
    <row r="159" spans="2:5" x14ac:dyDescent="0.25">
      <c r="B159" t="s">
        <v>161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60"/>
  <sheetViews>
    <sheetView topLeftCell="A136" workbookViewId="0">
      <selection activeCell="C154" sqref="C154"/>
    </sheetView>
  </sheetViews>
  <sheetFormatPr defaultRowHeight="15" x14ac:dyDescent="0.25"/>
  <cols>
    <col min="2" max="2" width="34" customWidth="1"/>
    <col min="3" max="3" width="12.42578125" customWidth="1"/>
  </cols>
  <sheetData>
    <row r="3" spans="1:3" ht="58.5" customHeight="1" x14ac:dyDescent="0.25">
      <c r="B3" s="5" t="s">
        <v>160</v>
      </c>
    </row>
    <row r="4" spans="1:3" x14ac:dyDescent="0.25">
      <c r="B4" s="4" t="s">
        <v>147</v>
      </c>
    </row>
    <row r="5" spans="1:3" x14ac:dyDescent="0.25">
      <c r="A5">
        <v>1</v>
      </c>
      <c r="B5" t="s">
        <v>0</v>
      </c>
    </row>
    <row r="6" spans="1:3" x14ac:dyDescent="0.25">
      <c r="A6" t="s">
        <v>1</v>
      </c>
      <c r="B6" t="s">
        <v>2</v>
      </c>
    </row>
    <row r="7" spans="1:3" x14ac:dyDescent="0.25">
      <c r="A7" t="s">
        <v>3</v>
      </c>
      <c r="B7" t="s">
        <v>4</v>
      </c>
    </row>
    <row r="8" spans="1:3" x14ac:dyDescent="0.25">
      <c r="B8" t="s">
        <v>5</v>
      </c>
      <c r="C8" t="s">
        <v>158</v>
      </c>
    </row>
    <row r="9" spans="1:3" x14ac:dyDescent="0.25">
      <c r="B9" t="s">
        <v>7</v>
      </c>
      <c r="C9">
        <v>16</v>
      </c>
    </row>
    <row r="10" spans="1:3" x14ac:dyDescent="0.25">
      <c r="B10" t="s">
        <v>8</v>
      </c>
      <c r="C10">
        <v>1998</v>
      </c>
    </row>
    <row r="11" spans="1:3" x14ac:dyDescent="0.25">
      <c r="B11" t="s">
        <v>9</v>
      </c>
      <c r="C11" t="s">
        <v>10</v>
      </c>
    </row>
    <row r="12" spans="1:3" x14ac:dyDescent="0.25">
      <c r="A12" t="s">
        <v>11</v>
      </c>
      <c r="B12" t="s">
        <v>12</v>
      </c>
    </row>
    <row r="13" spans="1:3" x14ac:dyDescent="0.25">
      <c r="B13" t="s">
        <v>13</v>
      </c>
      <c r="C13" s="1">
        <v>16000</v>
      </c>
    </row>
    <row r="14" spans="1:3" x14ac:dyDescent="0.25">
      <c r="B14" t="s">
        <v>14</v>
      </c>
      <c r="C14">
        <v>81.77</v>
      </c>
    </row>
    <row r="15" spans="1:3" x14ac:dyDescent="0.25">
      <c r="B15" t="s">
        <v>15</v>
      </c>
      <c r="C15">
        <v>251.33</v>
      </c>
    </row>
    <row r="16" spans="1:3" x14ac:dyDescent="0.25">
      <c r="B16" t="s">
        <v>16</v>
      </c>
      <c r="C16">
        <v>138.99</v>
      </c>
    </row>
    <row r="17" spans="1:3" x14ac:dyDescent="0.25">
      <c r="B17" t="s">
        <v>17</v>
      </c>
      <c r="C17">
        <v>5</v>
      </c>
    </row>
    <row r="18" spans="1:3" x14ac:dyDescent="0.25">
      <c r="A18" t="s">
        <v>18</v>
      </c>
      <c r="B18" t="s">
        <v>19</v>
      </c>
    </row>
    <row r="19" spans="1:3" x14ac:dyDescent="0.25">
      <c r="B19" t="s">
        <v>20</v>
      </c>
      <c r="C19" s="6">
        <v>180</v>
      </c>
    </row>
    <row r="20" spans="1:3" x14ac:dyDescent="0.25">
      <c r="A20" t="s">
        <v>21</v>
      </c>
      <c r="B20" t="s">
        <v>22</v>
      </c>
    </row>
    <row r="21" spans="1:3" x14ac:dyDescent="0.25">
      <c r="B21" t="s">
        <v>23</v>
      </c>
      <c r="C21">
        <v>3.1</v>
      </c>
    </row>
    <row r="22" spans="1:3" x14ac:dyDescent="0.25">
      <c r="A22" t="s">
        <v>24</v>
      </c>
      <c r="B22" t="s">
        <v>25</v>
      </c>
    </row>
    <row r="23" spans="1:3" x14ac:dyDescent="0.25">
      <c r="A23" t="s">
        <v>26</v>
      </c>
      <c r="B23" t="s">
        <v>27</v>
      </c>
    </row>
    <row r="24" spans="1:3" x14ac:dyDescent="0.25">
      <c r="B24" t="s">
        <v>28</v>
      </c>
      <c r="C24" s="6">
        <v>1125</v>
      </c>
    </row>
    <row r="25" spans="1:3" x14ac:dyDescent="0.25">
      <c r="B25" t="s">
        <v>29</v>
      </c>
      <c r="C25">
        <v>150</v>
      </c>
    </row>
    <row r="26" spans="1:3" x14ac:dyDescent="0.25">
      <c r="B26" t="s">
        <v>30</v>
      </c>
    </row>
    <row r="27" spans="1:3" x14ac:dyDescent="0.25">
      <c r="B27" t="s">
        <v>31</v>
      </c>
    </row>
    <row r="28" spans="1:3" x14ac:dyDescent="0.25">
      <c r="A28" t="s">
        <v>32</v>
      </c>
      <c r="B28" t="s">
        <v>33</v>
      </c>
    </row>
    <row r="29" spans="1:3" x14ac:dyDescent="0.25">
      <c r="B29" t="s">
        <v>28</v>
      </c>
    </row>
    <row r="30" spans="1:3" x14ac:dyDescent="0.25">
      <c r="B30" t="s">
        <v>29</v>
      </c>
    </row>
    <row r="31" spans="1:3" x14ac:dyDescent="0.25">
      <c r="B31" t="s">
        <v>30</v>
      </c>
    </row>
    <row r="32" spans="1:3" x14ac:dyDescent="0.25">
      <c r="B32" t="s">
        <v>31</v>
      </c>
    </row>
    <row r="34" spans="1:5" x14ac:dyDescent="0.25">
      <c r="A34">
        <v>2</v>
      </c>
      <c r="B34" t="s">
        <v>34</v>
      </c>
    </row>
    <row r="35" spans="1:5" x14ac:dyDescent="0.25">
      <c r="A35" t="s">
        <v>35</v>
      </c>
      <c r="B35" t="s">
        <v>36</v>
      </c>
    </row>
    <row r="36" spans="1:5" x14ac:dyDescent="0.25">
      <c r="C36" t="s">
        <v>37</v>
      </c>
      <c r="D36" t="s">
        <v>38</v>
      </c>
      <c r="E36" t="s">
        <v>39</v>
      </c>
    </row>
    <row r="37" spans="1:5" x14ac:dyDescent="0.25">
      <c r="B37" t="s">
        <v>40</v>
      </c>
      <c r="C37">
        <v>38</v>
      </c>
      <c r="D37">
        <v>0</v>
      </c>
      <c r="E37">
        <v>38</v>
      </c>
    </row>
    <row r="38" spans="1:5" x14ac:dyDescent="0.25">
      <c r="B38" t="s">
        <v>41</v>
      </c>
      <c r="C38">
        <v>38</v>
      </c>
      <c r="D38">
        <v>0</v>
      </c>
      <c r="E38">
        <v>38</v>
      </c>
    </row>
    <row r="39" spans="1:5" x14ac:dyDescent="0.25">
      <c r="B39" t="s">
        <v>42</v>
      </c>
      <c r="C39">
        <v>39</v>
      </c>
      <c r="D39">
        <v>0</v>
      </c>
      <c r="E39">
        <v>39</v>
      </c>
    </row>
    <row r="40" spans="1:5" x14ac:dyDescent="0.25">
      <c r="B40" t="s">
        <v>39</v>
      </c>
      <c r="C40">
        <v>115</v>
      </c>
      <c r="D40">
        <f>D37+D38+D39</f>
        <v>0</v>
      </c>
      <c r="E40">
        <v>115</v>
      </c>
    </row>
    <row r="41" spans="1:5" x14ac:dyDescent="0.25">
      <c r="A41" t="s">
        <v>43</v>
      </c>
      <c r="B41" t="s">
        <v>44</v>
      </c>
    </row>
    <row r="42" spans="1:5" x14ac:dyDescent="0.25">
      <c r="C42" t="s">
        <v>37</v>
      </c>
      <c r="D42" t="s">
        <v>38</v>
      </c>
      <c r="E42" t="s">
        <v>39</v>
      </c>
    </row>
    <row r="43" spans="1:5" x14ac:dyDescent="0.25">
      <c r="B43" t="s">
        <v>40</v>
      </c>
    </row>
    <row r="44" spans="1:5" x14ac:dyDescent="0.25">
      <c r="B44" t="s">
        <v>41</v>
      </c>
    </row>
    <row r="45" spans="1:5" x14ac:dyDescent="0.25">
      <c r="B45" t="s">
        <v>42</v>
      </c>
    </row>
    <row r="46" spans="1:5" x14ac:dyDescent="0.25">
      <c r="B46" t="s">
        <v>39</v>
      </c>
    </row>
    <row r="47" spans="1:5" x14ac:dyDescent="0.25">
      <c r="A47" t="s">
        <v>45</v>
      </c>
      <c r="B47" t="s">
        <v>46</v>
      </c>
      <c r="C47">
        <v>80</v>
      </c>
    </row>
    <row r="48" spans="1:5" x14ac:dyDescent="0.25">
      <c r="B48" t="s">
        <v>47</v>
      </c>
      <c r="C48">
        <v>188.57</v>
      </c>
    </row>
    <row r="49" spans="1:4" x14ac:dyDescent="0.25">
      <c r="B49" t="s">
        <v>48</v>
      </c>
      <c r="C49">
        <v>20</v>
      </c>
    </row>
    <row r="50" spans="1:4" x14ac:dyDescent="0.25">
      <c r="B50" t="s">
        <v>49</v>
      </c>
      <c r="C50">
        <v>1.17</v>
      </c>
    </row>
    <row r="51" spans="1:4" x14ac:dyDescent="0.25">
      <c r="B51" t="s">
        <v>50</v>
      </c>
      <c r="C51">
        <v>1</v>
      </c>
    </row>
    <row r="52" spans="1:4" x14ac:dyDescent="0.25">
      <c r="B52" t="s">
        <v>51</v>
      </c>
    </row>
    <row r="53" spans="1:4" x14ac:dyDescent="0.25">
      <c r="A53" t="s">
        <v>52</v>
      </c>
      <c r="B53" t="s">
        <v>53</v>
      </c>
      <c r="C53">
        <v>200</v>
      </c>
    </row>
    <row r="55" spans="1:4" x14ac:dyDescent="0.25">
      <c r="A55">
        <v>3</v>
      </c>
      <c r="B55" t="s">
        <v>54</v>
      </c>
    </row>
    <row r="56" spans="1:4" x14ac:dyDescent="0.25">
      <c r="A56" t="s">
        <v>55</v>
      </c>
      <c r="B56" t="s">
        <v>56</v>
      </c>
      <c r="C56">
        <v>0</v>
      </c>
    </row>
    <row r="57" spans="1:4" x14ac:dyDescent="0.25">
      <c r="A57" t="s">
        <v>57</v>
      </c>
      <c r="B57" t="s">
        <v>58</v>
      </c>
    </row>
    <row r="58" spans="1:4" x14ac:dyDescent="0.25">
      <c r="B58" t="s">
        <v>59</v>
      </c>
      <c r="C58">
        <f>C14</f>
        <v>81.77</v>
      </c>
    </row>
    <row r="59" spans="1:4" x14ac:dyDescent="0.25">
      <c r="B59" t="s">
        <v>15</v>
      </c>
      <c r="C59">
        <f>C15</f>
        <v>251.33</v>
      </c>
    </row>
    <row r="60" spans="1:4" x14ac:dyDescent="0.25">
      <c r="B60" t="s">
        <v>16</v>
      </c>
      <c r="C60">
        <f>C16</f>
        <v>138.99</v>
      </c>
    </row>
    <row r="61" spans="1:4" x14ac:dyDescent="0.25">
      <c r="A61" t="s">
        <v>60</v>
      </c>
      <c r="B61" t="s">
        <v>61</v>
      </c>
    </row>
    <row r="62" spans="1:4" x14ac:dyDescent="0.25">
      <c r="B62" t="s">
        <v>62</v>
      </c>
      <c r="C62" t="s">
        <v>63</v>
      </c>
      <c r="D62" t="s">
        <v>64</v>
      </c>
    </row>
    <row r="63" spans="1:4" x14ac:dyDescent="0.25">
      <c r="B63">
        <f>C19</f>
        <v>180</v>
      </c>
      <c r="C63">
        <v>2</v>
      </c>
      <c r="D63">
        <f>B63*C63</f>
        <v>360</v>
      </c>
    </row>
    <row r="64" spans="1:4" x14ac:dyDescent="0.25">
      <c r="A64" t="s">
        <v>65</v>
      </c>
      <c r="B64" t="s">
        <v>22</v>
      </c>
    </row>
    <row r="65" spans="1:3" x14ac:dyDescent="0.25">
      <c r="B65" t="s">
        <v>66</v>
      </c>
      <c r="C65">
        <f>C21</f>
        <v>3.1</v>
      </c>
    </row>
    <row r="66" spans="1:3" x14ac:dyDescent="0.25">
      <c r="B66" t="s">
        <v>67</v>
      </c>
      <c r="C66">
        <f>E40</f>
        <v>115</v>
      </c>
    </row>
    <row r="67" spans="1:3" x14ac:dyDescent="0.25">
      <c r="B67" t="s">
        <v>68</v>
      </c>
      <c r="C67">
        <v>200</v>
      </c>
    </row>
    <row r="68" spans="1:3" x14ac:dyDescent="0.25">
      <c r="B68" t="s">
        <v>17</v>
      </c>
      <c r="C68">
        <f>C17</f>
        <v>5</v>
      </c>
    </row>
    <row r="69" spans="1:3" x14ac:dyDescent="0.25">
      <c r="B69" t="s">
        <v>69</v>
      </c>
      <c r="C69">
        <f>(E40*200)/3*C21</f>
        <v>23766.666666666668</v>
      </c>
    </row>
    <row r="70" spans="1:3" x14ac:dyDescent="0.25">
      <c r="A70" t="s">
        <v>70</v>
      </c>
      <c r="B70" t="s">
        <v>71</v>
      </c>
    </row>
    <row r="71" spans="1:3" x14ac:dyDescent="0.25">
      <c r="B71" t="s">
        <v>72</v>
      </c>
      <c r="C71">
        <v>1.2</v>
      </c>
    </row>
    <row r="72" spans="1:3" x14ac:dyDescent="0.25">
      <c r="B72" t="s">
        <v>73</v>
      </c>
      <c r="C72" s="6">
        <f>C69*C71</f>
        <v>28520</v>
      </c>
    </row>
    <row r="73" spans="1:3" x14ac:dyDescent="0.25">
      <c r="A73" t="s">
        <v>74</v>
      </c>
      <c r="B73" t="s">
        <v>75</v>
      </c>
    </row>
    <row r="74" spans="1:3" x14ac:dyDescent="0.25">
      <c r="B74" t="s">
        <v>76</v>
      </c>
      <c r="C74" s="6">
        <v>852</v>
      </c>
    </row>
    <row r="75" spans="1:3" x14ac:dyDescent="0.25">
      <c r="A75" t="s">
        <v>77</v>
      </c>
      <c r="B75" t="s">
        <v>78</v>
      </c>
    </row>
    <row r="76" spans="1:3" x14ac:dyDescent="0.25">
      <c r="B76" t="s">
        <v>76</v>
      </c>
      <c r="C76" s="6">
        <v>4500</v>
      </c>
    </row>
    <row r="77" spans="1:3" x14ac:dyDescent="0.25">
      <c r="A77" t="s">
        <v>79</v>
      </c>
      <c r="B77" t="s">
        <v>80</v>
      </c>
    </row>
    <row r="78" spans="1:3" x14ac:dyDescent="0.25">
      <c r="B78" t="s">
        <v>76</v>
      </c>
    </row>
    <row r="79" spans="1:3" x14ac:dyDescent="0.25">
      <c r="A79" t="s">
        <v>81</v>
      </c>
      <c r="B79" t="s">
        <v>82</v>
      </c>
    </row>
    <row r="80" spans="1:3" x14ac:dyDescent="0.25">
      <c r="A80" t="s">
        <v>83</v>
      </c>
      <c r="B80" t="s">
        <v>27</v>
      </c>
    </row>
    <row r="81" spans="1:3" x14ac:dyDescent="0.25">
      <c r="B81" t="s">
        <v>84</v>
      </c>
    </row>
    <row r="82" spans="1:3" x14ac:dyDescent="0.25">
      <c r="B82" t="s">
        <v>85</v>
      </c>
    </row>
    <row r="83" spans="1:3" x14ac:dyDescent="0.25">
      <c r="B83" t="s">
        <v>86</v>
      </c>
    </row>
    <row r="84" spans="1:3" x14ac:dyDescent="0.25">
      <c r="B84" t="s">
        <v>87</v>
      </c>
    </row>
    <row r="85" spans="1:3" x14ac:dyDescent="0.25">
      <c r="B85" t="s">
        <v>88</v>
      </c>
    </row>
    <row r="86" spans="1:3" x14ac:dyDescent="0.25">
      <c r="B86" t="s">
        <v>89</v>
      </c>
    </row>
    <row r="87" spans="1:3" x14ac:dyDescent="0.25">
      <c r="B87" t="s">
        <v>90</v>
      </c>
    </row>
    <row r="88" spans="1:3" x14ac:dyDescent="0.25">
      <c r="A88" t="s">
        <v>83</v>
      </c>
      <c r="B88" t="s">
        <v>91</v>
      </c>
    </row>
    <row r="89" spans="1:3" x14ac:dyDescent="0.25">
      <c r="B89" t="s">
        <v>92</v>
      </c>
      <c r="C89" s="6">
        <f>C24</f>
        <v>1125</v>
      </c>
    </row>
    <row r="90" spans="1:3" x14ac:dyDescent="0.25">
      <c r="B90" t="s">
        <v>93</v>
      </c>
    </row>
    <row r="91" spans="1:3" x14ac:dyDescent="0.25">
      <c r="B91" t="s">
        <v>30</v>
      </c>
    </row>
    <row r="92" spans="1:3" x14ac:dyDescent="0.25">
      <c r="B92" t="s">
        <v>94</v>
      </c>
      <c r="C92" s="6">
        <f>C24</f>
        <v>1125</v>
      </c>
    </row>
    <row r="94" spans="1:3" x14ac:dyDescent="0.25">
      <c r="B94" t="s">
        <v>95</v>
      </c>
    </row>
    <row r="95" spans="1:3" x14ac:dyDescent="0.25">
      <c r="B95" t="s">
        <v>96</v>
      </c>
    </row>
    <row r="96" spans="1:3" x14ac:dyDescent="0.25">
      <c r="B96" t="s">
        <v>97</v>
      </c>
    </row>
    <row r="97" spans="1:3" x14ac:dyDescent="0.25">
      <c r="B97" t="s">
        <v>98</v>
      </c>
    </row>
    <row r="99" spans="1:3" x14ac:dyDescent="0.25">
      <c r="B99" t="s">
        <v>99</v>
      </c>
      <c r="C99">
        <f>C92/12</f>
        <v>93.75</v>
      </c>
    </row>
    <row r="100" spans="1:3" x14ac:dyDescent="0.25">
      <c r="B100" t="s">
        <v>100</v>
      </c>
      <c r="C100" s="6">
        <f>(C24/3)/12</f>
        <v>31.25</v>
      </c>
    </row>
    <row r="102" spans="1:3" x14ac:dyDescent="0.25">
      <c r="B102" t="s">
        <v>101</v>
      </c>
    </row>
    <row r="103" spans="1:3" x14ac:dyDescent="0.25">
      <c r="B103" t="s">
        <v>102</v>
      </c>
      <c r="C103" s="6">
        <v>1581.6669999999999</v>
      </c>
    </row>
    <row r="104" spans="1:3" x14ac:dyDescent="0.25">
      <c r="B104" t="s">
        <v>103</v>
      </c>
      <c r="C104" s="6">
        <v>126.5333</v>
      </c>
    </row>
    <row r="106" spans="1:3" x14ac:dyDescent="0.25">
      <c r="B106" t="s">
        <v>104</v>
      </c>
    </row>
    <row r="107" spans="1:3" x14ac:dyDescent="0.25">
      <c r="B107" t="s">
        <v>102</v>
      </c>
      <c r="C107">
        <v>1377.78</v>
      </c>
    </row>
    <row r="108" spans="1:3" x14ac:dyDescent="0.25">
      <c r="B108" t="s">
        <v>103</v>
      </c>
    </row>
    <row r="110" spans="1:3" x14ac:dyDescent="0.25">
      <c r="A110" t="s">
        <v>83</v>
      </c>
      <c r="B110" t="s">
        <v>105</v>
      </c>
    </row>
    <row r="111" spans="1:3" x14ac:dyDescent="0.25">
      <c r="B111" t="s">
        <v>106</v>
      </c>
    </row>
    <row r="112" spans="1:3" x14ac:dyDescent="0.25">
      <c r="B112" t="s">
        <v>107</v>
      </c>
    </row>
    <row r="113" spans="1:3" x14ac:dyDescent="0.25">
      <c r="B113" t="s">
        <v>108</v>
      </c>
    </row>
    <row r="114" spans="1:3" x14ac:dyDescent="0.25">
      <c r="B114" t="s">
        <v>109</v>
      </c>
    </row>
    <row r="115" spans="1:3" x14ac:dyDescent="0.25">
      <c r="B115" t="s">
        <v>110</v>
      </c>
    </row>
    <row r="116" spans="1:3" x14ac:dyDescent="0.25">
      <c r="B116" t="s">
        <v>111</v>
      </c>
    </row>
    <row r="118" spans="1:3" x14ac:dyDescent="0.25">
      <c r="B118" t="s">
        <v>112</v>
      </c>
    </row>
    <row r="119" spans="1:3" x14ac:dyDescent="0.25">
      <c r="B119" t="s">
        <v>113</v>
      </c>
    </row>
    <row r="120" spans="1:3" x14ac:dyDescent="0.25">
      <c r="B120" t="s">
        <v>114</v>
      </c>
      <c r="C120">
        <v>142.35</v>
      </c>
    </row>
    <row r="122" spans="1:3" x14ac:dyDescent="0.25">
      <c r="B122" t="s">
        <v>115</v>
      </c>
      <c r="C122" s="8">
        <f>C92+C99+C100+C104+C120</f>
        <v>1518.8833</v>
      </c>
    </row>
    <row r="124" spans="1:3" x14ac:dyDescent="0.25">
      <c r="A124" t="s">
        <v>116</v>
      </c>
      <c r="B124" t="s">
        <v>117</v>
      </c>
      <c r="C124" s="2">
        <v>0.06</v>
      </c>
    </row>
    <row r="126" spans="1:3" x14ac:dyDescent="0.25">
      <c r="A126">
        <v>4</v>
      </c>
      <c r="B126" t="s">
        <v>118</v>
      </c>
    </row>
    <row r="127" spans="1:3" x14ac:dyDescent="0.25">
      <c r="B127" t="s">
        <v>119</v>
      </c>
      <c r="C127" s="1">
        <f>C13</f>
        <v>16000</v>
      </c>
    </row>
    <row r="128" spans="1:3" x14ac:dyDescent="0.25">
      <c r="B128" t="s">
        <v>120</v>
      </c>
      <c r="C128" s="3">
        <v>0.25</v>
      </c>
    </row>
    <row r="129" spans="2:5" x14ac:dyDescent="0.25">
      <c r="B129" t="s">
        <v>121</v>
      </c>
      <c r="C129" s="6">
        <f>C127*C128</f>
        <v>4000</v>
      </c>
    </row>
    <row r="132" spans="2:5" x14ac:dyDescent="0.25">
      <c r="C132" t="s">
        <v>122</v>
      </c>
      <c r="D132" t="s">
        <v>123</v>
      </c>
      <c r="E132" t="s">
        <v>124</v>
      </c>
    </row>
    <row r="133" spans="2:5" x14ac:dyDescent="0.25">
      <c r="B133" t="s">
        <v>125</v>
      </c>
    </row>
    <row r="134" spans="2:5" x14ac:dyDescent="0.25">
      <c r="B134" t="s">
        <v>126</v>
      </c>
      <c r="C134">
        <f>C58+C59+C60</f>
        <v>472.09000000000003</v>
      </c>
      <c r="E134" s="6">
        <f>(C134*100)/C145</f>
        <v>0.5518990275921446</v>
      </c>
    </row>
    <row r="135" spans="2:5" x14ac:dyDescent="0.25">
      <c r="B135" t="s">
        <v>127</v>
      </c>
      <c r="C135" s="6">
        <f>D63</f>
        <v>360</v>
      </c>
      <c r="E135" s="6">
        <f>(C135*100)/C145</f>
        <v>0.42085968762984188</v>
      </c>
    </row>
    <row r="136" spans="2:5" x14ac:dyDescent="0.25">
      <c r="B136" t="s">
        <v>128</v>
      </c>
      <c r="C136" s="6">
        <f>C74</f>
        <v>852</v>
      </c>
      <c r="E136" s="6">
        <f>(C136*100)/C145</f>
        <v>0.99603459405729244</v>
      </c>
    </row>
    <row r="137" spans="2:5" x14ac:dyDescent="0.25">
      <c r="B137" t="s">
        <v>78</v>
      </c>
      <c r="C137" s="6">
        <f>C76</f>
        <v>4500</v>
      </c>
      <c r="E137" s="6">
        <f>(C137*100)/C145</f>
        <v>5.2607460953730234</v>
      </c>
    </row>
    <row r="138" spans="2:5" x14ac:dyDescent="0.25">
      <c r="B138" t="s">
        <v>129</v>
      </c>
      <c r="E138">
        <f>(C138*100)/C145</f>
        <v>0</v>
      </c>
    </row>
    <row r="139" spans="2:5" x14ac:dyDescent="0.25">
      <c r="B139" t="s">
        <v>82</v>
      </c>
      <c r="C139" s="6">
        <f>C122*12</f>
        <v>18226.599600000001</v>
      </c>
      <c r="D139" s="6">
        <f>C122</f>
        <v>1518.8833</v>
      </c>
      <c r="E139" s="6">
        <f>(C139*100)/C145</f>
        <v>21.307891706139451</v>
      </c>
    </row>
    <row r="140" spans="2:5" x14ac:dyDescent="0.25">
      <c r="B140" t="s">
        <v>130</v>
      </c>
      <c r="C140" s="6">
        <f>C69</f>
        <v>23766.666666666668</v>
      </c>
      <c r="E140" s="6">
        <f>(C140*100)/C145</f>
        <v>27.78453308148864</v>
      </c>
    </row>
    <row r="141" spans="2:5" x14ac:dyDescent="0.25">
      <c r="B141" t="s">
        <v>71</v>
      </c>
      <c r="C141" s="6">
        <f>C72</f>
        <v>28520</v>
      </c>
      <c r="E141" s="6">
        <f>(C141*100)/C145</f>
        <v>33.341439697786363</v>
      </c>
    </row>
    <row r="142" spans="2:5" x14ac:dyDescent="0.25">
      <c r="B142" t="s">
        <v>131</v>
      </c>
      <c r="C142" s="6">
        <f>C129</f>
        <v>4000</v>
      </c>
      <c r="E142" s="6">
        <f>(C142*100)/C145</f>
        <v>4.6762187514426872</v>
      </c>
    </row>
    <row r="143" spans="2:5" x14ac:dyDescent="0.25">
      <c r="B143" t="s">
        <v>111</v>
      </c>
      <c r="C143" s="6">
        <f>C134+C135+C136+C137+C138+C139+C140+C141+C142</f>
        <v>80697.356266666669</v>
      </c>
    </row>
    <row r="145" spans="2:5" x14ac:dyDescent="0.25">
      <c r="B145" t="s">
        <v>132</v>
      </c>
      <c r="C145" s="6">
        <f>C143+C146</f>
        <v>85539.197642666666</v>
      </c>
      <c r="E145" s="2">
        <v>1</v>
      </c>
    </row>
    <row r="146" spans="2:5" x14ac:dyDescent="0.25">
      <c r="B146" t="s">
        <v>133</v>
      </c>
      <c r="C146" s="6">
        <f>C143*E146</f>
        <v>4841.8413760000003</v>
      </c>
      <c r="E146" s="2">
        <v>0.06</v>
      </c>
    </row>
    <row r="148" spans="2:5" x14ac:dyDescent="0.25">
      <c r="B148" t="s">
        <v>134</v>
      </c>
      <c r="C148" s="6">
        <f>C145</f>
        <v>85539.197642666666</v>
      </c>
    </row>
    <row r="149" spans="2:5" x14ac:dyDescent="0.25">
      <c r="B149" t="s">
        <v>135</v>
      </c>
      <c r="C149" s="6">
        <f>C145/200</f>
        <v>427.69598821333335</v>
      </c>
    </row>
    <row r="150" spans="2:5" x14ac:dyDescent="0.25">
      <c r="B150" t="s">
        <v>136</v>
      </c>
      <c r="C150" s="6">
        <f>C149/E40</f>
        <v>3.7190955496811595</v>
      </c>
    </row>
    <row r="151" spans="2:5" x14ac:dyDescent="0.25">
      <c r="B151" t="s">
        <v>137</v>
      </c>
      <c r="C151" s="6">
        <f>C149/C40</f>
        <v>3.7190955496811595</v>
      </c>
    </row>
    <row r="159" spans="2:5" x14ac:dyDescent="0.25">
      <c r="B159" t="s">
        <v>161</v>
      </c>
    </row>
    <row r="160" spans="2:5" x14ac:dyDescent="0.25">
      <c r="B160" t="s">
        <v>159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59"/>
  <sheetViews>
    <sheetView workbookViewId="0">
      <selection activeCell="J85" sqref="J85"/>
    </sheetView>
  </sheetViews>
  <sheetFormatPr defaultRowHeight="15" x14ac:dyDescent="0.25"/>
  <cols>
    <col min="2" max="2" width="36.7109375" customWidth="1"/>
  </cols>
  <sheetData>
    <row r="3" spans="1:3" ht="49.5" customHeight="1" x14ac:dyDescent="0.25">
      <c r="B3" s="5" t="s">
        <v>160</v>
      </c>
    </row>
    <row r="4" spans="1:3" x14ac:dyDescent="0.25">
      <c r="B4" s="4" t="s">
        <v>148</v>
      </c>
    </row>
    <row r="5" spans="1:3" x14ac:dyDescent="0.25">
      <c r="A5">
        <v>1</v>
      </c>
      <c r="B5" t="s">
        <v>0</v>
      </c>
    </row>
    <row r="6" spans="1:3" x14ac:dyDescent="0.25">
      <c r="A6" t="s">
        <v>1</v>
      </c>
      <c r="B6" t="s">
        <v>2</v>
      </c>
    </row>
    <row r="7" spans="1:3" x14ac:dyDescent="0.25">
      <c r="A7" t="s">
        <v>3</v>
      </c>
      <c r="B7" t="s">
        <v>4</v>
      </c>
    </row>
    <row r="8" spans="1:3" x14ac:dyDescent="0.25">
      <c r="B8" t="s">
        <v>5</v>
      </c>
      <c r="C8" t="s">
        <v>141</v>
      </c>
    </row>
    <row r="9" spans="1:3" x14ac:dyDescent="0.25">
      <c r="B9" t="s">
        <v>7</v>
      </c>
      <c r="C9">
        <v>52</v>
      </c>
    </row>
    <row r="10" spans="1:3" x14ac:dyDescent="0.25">
      <c r="B10" t="s">
        <v>8</v>
      </c>
      <c r="C10">
        <v>1990</v>
      </c>
    </row>
    <row r="11" spans="1:3" x14ac:dyDescent="0.25">
      <c r="B11" t="s">
        <v>9</v>
      </c>
      <c r="C11" t="s">
        <v>10</v>
      </c>
    </row>
    <row r="12" spans="1:3" x14ac:dyDescent="0.25">
      <c r="A12" t="s">
        <v>11</v>
      </c>
      <c r="B12" t="s">
        <v>12</v>
      </c>
    </row>
    <row r="13" spans="1:3" x14ac:dyDescent="0.25">
      <c r="B13" t="s">
        <v>13</v>
      </c>
      <c r="C13" s="1">
        <v>20000</v>
      </c>
    </row>
    <row r="14" spans="1:3" x14ac:dyDescent="0.25">
      <c r="B14" t="s">
        <v>14</v>
      </c>
      <c r="C14">
        <v>81.77</v>
      </c>
    </row>
    <row r="15" spans="1:3" x14ac:dyDescent="0.25">
      <c r="B15" t="s">
        <v>15</v>
      </c>
      <c r="C15">
        <v>251.33</v>
      </c>
    </row>
    <row r="16" spans="1:3" x14ac:dyDescent="0.25">
      <c r="B16" t="s">
        <v>16</v>
      </c>
      <c r="C16">
        <v>0</v>
      </c>
    </row>
    <row r="17" spans="1:3" x14ac:dyDescent="0.25">
      <c r="B17" t="s">
        <v>17</v>
      </c>
      <c r="C17">
        <v>2</v>
      </c>
    </row>
    <row r="18" spans="1:3" x14ac:dyDescent="0.25">
      <c r="A18" t="s">
        <v>18</v>
      </c>
      <c r="B18" t="s">
        <v>19</v>
      </c>
    </row>
    <row r="19" spans="1:3" x14ac:dyDescent="0.25">
      <c r="B19" t="s">
        <v>20</v>
      </c>
      <c r="C19" s="6">
        <v>180</v>
      </c>
    </row>
    <row r="20" spans="1:3" x14ac:dyDescent="0.25">
      <c r="A20" t="s">
        <v>21</v>
      </c>
      <c r="B20" t="s">
        <v>22</v>
      </c>
    </row>
    <row r="21" spans="1:3" x14ac:dyDescent="0.25">
      <c r="B21" t="s">
        <v>23</v>
      </c>
      <c r="C21">
        <v>3.1</v>
      </c>
    </row>
    <row r="22" spans="1:3" x14ac:dyDescent="0.25">
      <c r="A22" t="s">
        <v>24</v>
      </c>
      <c r="B22" t="s">
        <v>25</v>
      </c>
    </row>
    <row r="23" spans="1:3" x14ac:dyDescent="0.25">
      <c r="A23" t="s">
        <v>26</v>
      </c>
      <c r="B23" t="s">
        <v>27</v>
      </c>
    </row>
    <row r="24" spans="1:3" x14ac:dyDescent="0.25">
      <c r="B24" t="s">
        <v>28</v>
      </c>
      <c r="C24" s="6">
        <v>1649.5</v>
      </c>
    </row>
    <row r="25" spans="1:3" x14ac:dyDescent="0.25">
      <c r="B25" t="s">
        <v>29</v>
      </c>
      <c r="C25">
        <v>220</v>
      </c>
    </row>
    <row r="26" spans="1:3" x14ac:dyDescent="0.25">
      <c r="B26" t="s">
        <v>30</v>
      </c>
    </row>
    <row r="27" spans="1:3" x14ac:dyDescent="0.25">
      <c r="B27" t="s">
        <v>31</v>
      </c>
    </row>
    <row r="28" spans="1:3" x14ac:dyDescent="0.25">
      <c r="A28" t="s">
        <v>32</v>
      </c>
      <c r="B28" t="s">
        <v>33</v>
      </c>
    </row>
    <row r="29" spans="1:3" x14ac:dyDescent="0.25">
      <c r="B29" t="s">
        <v>28</v>
      </c>
    </row>
    <row r="30" spans="1:3" x14ac:dyDescent="0.25">
      <c r="B30" t="s">
        <v>29</v>
      </c>
    </row>
    <row r="31" spans="1:3" x14ac:dyDescent="0.25">
      <c r="B31" t="s">
        <v>30</v>
      </c>
    </row>
    <row r="32" spans="1:3" x14ac:dyDescent="0.25">
      <c r="B32" t="s">
        <v>31</v>
      </c>
    </row>
    <row r="34" spans="1:5" x14ac:dyDescent="0.25">
      <c r="A34">
        <v>2</v>
      </c>
      <c r="B34" t="s">
        <v>34</v>
      </c>
    </row>
    <row r="35" spans="1:5" x14ac:dyDescent="0.25">
      <c r="A35" t="s">
        <v>35</v>
      </c>
      <c r="B35" t="s">
        <v>36</v>
      </c>
    </row>
    <row r="36" spans="1:5" x14ac:dyDescent="0.25">
      <c r="C36" t="s">
        <v>37</v>
      </c>
      <c r="D36" t="s">
        <v>38</v>
      </c>
      <c r="E36" t="s">
        <v>39</v>
      </c>
    </row>
    <row r="37" spans="1:5" x14ac:dyDescent="0.25">
      <c r="B37" t="s">
        <v>40</v>
      </c>
      <c r="C37">
        <v>36</v>
      </c>
      <c r="D37">
        <v>0</v>
      </c>
      <c r="E37">
        <v>38</v>
      </c>
    </row>
    <row r="38" spans="1:5" x14ac:dyDescent="0.25">
      <c r="B38" t="s">
        <v>41</v>
      </c>
      <c r="C38">
        <v>36</v>
      </c>
      <c r="D38">
        <v>0</v>
      </c>
      <c r="E38">
        <v>36</v>
      </c>
    </row>
    <row r="39" spans="1:5" x14ac:dyDescent="0.25">
      <c r="B39" t="s">
        <v>42</v>
      </c>
      <c r="C39">
        <v>38</v>
      </c>
      <c r="D39">
        <v>0</v>
      </c>
      <c r="E39">
        <v>38</v>
      </c>
    </row>
    <row r="40" spans="1:5" x14ac:dyDescent="0.25">
      <c r="B40" t="s">
        <v>39</v>
      </c>
      <c r="C40">
        <v>110</v>
      </c>
      <c r="D40">
        <f>D37+D38+D39</f>
        <v>0</v>
      </c>
      <c r="E40">
        <v>110</v>
      </c>
    </row>
    <row r="41" spans="1:5" x14ac:dyDescent="0.25">
      <c r="A41" t="s">
        <v>43</v>
      </c>
      <c r="B41" t="s">
        <v>44</v>
      </c>
    </row>
    <row r="42" spans="1:5" x14ac:dyDescent="0.25">
      <c r="C42" t="s">
        <v>37</v>
      </c>
      <c r="D42" t="s">
        <v>38</v>
      </c>
      <c r="E42" t="s">
        <v>39</v>
      </c>
    </row>
    <row r="43" spans="1:5" x14ac:dyDescent="0.25">
      <c r="B43" t="s">
        <v>40</v>
      </c>
    </row>
    <row r="44" spans="1:5" x14ac:dyDescent="0.25">
      <c r="B44" t="s">
        <v>41</v>
      </c>
    </row>
    <row r="45" spans="1:5" x14ac:dyDescent="0.25">
      <c r="B45" t="s">
        <v>42</v>
      </c>
    </row>
    <row r="46" spans="1:5" x14ac:dyDescent="0.25">
      <c r="B46" t="s">
        <v>39</v>
      </c>
    </row>
    <row r="47" spans="1:5" x14ac:dyDescent="0.25">
      <c r="A47" t="s">
        <v>45</v>
      </c>
      <c r="B47" t="s">
        <v>46</v>
      </c>
      <c r="C47">
        <v>80</v>
      </c>
    </row>
    <row r="48" spans="1:5" x14ac:dyDescent="0.25">
      <c r="B48" t="s">
        <v>47</v>
      </c>
      <c r="C48">
        <v>188.57</v>
      </c>
    </row>
    <row r="49" spans="1:4" x14ac:dyDescent="0.25">
      <c r="B49" t="s">
        <v>48</v>
      </c>
      <c r="C49">
        <v>20</v>
      </c>
    </row>
    <row r="50" spans="1:4" x14ac:dyDescent="0.25">
      <c r="B50" t="s">
        <v>49</v>
      </c>
      <c r="C50">
        <v>1.17</v>
      </c>
    </row>
    <row r="51" spans="1:4" x14ac:dyDescent="0.25">
      <c r="B51" t="s">
        <v>50</v>
      </c>
      <c r="C51">
        <v>1</v>
      </c>
    </row>
    <row r="52" spans="1:4" x14ac:dyDescent="0.25">
      <c r="B52" t="s">
        <v>51</v>
      </c>
    </row>
    <row r="53" spans="1:4" x14ac:dyDescent="0.25">
      <c r="A53" t="s">
        <v>52</v>
      </c>
      <c r="B53" t="s">
        <v>53</v>
      </c>
      <c r="C53">
        <v>200</v>
      </c>
    </row>
    <row r="55" spans="1:4" x14ac:dyDescent="0.25">
      <c r="A55">
        <v>3</v>
      </c>
      <c r="B55" t="s">
        <v>54</v>
      </c>
    </row>
    <row r="56" spans="1:4" x14ac:dyDescent="0.25">
      <c r="A56" t="s">
        <v>55</v>
      </c>
      <c r="B56" t="s">
        <v>56</v>
      </c>
      <c r="C56">
        <v>0</v>
      </c>
    </row>
    <row r="57" spans="1:4" x14ac:dyDescent="0.25">
      <c r="A57" t="s">
        <v>57</v>
      </c>
      <c r="B57" t="s">
        <v>58</v>
      </c>
    </row>
    <row r="58" spans="1:4" x14ac:dyDescent="0.25">
      <c r="B58" t="s">
        <v>59</v>
      </c>
      <c r="C58">
        <f>C14</f>
        <v>81.77</v>
      </c>
    </row>
    <row r="59" spans="1:4" x14ac:dyDescent="0.25">
      <c r="B59" t="s">
        <v>15</v>
      </c>
      <c r="C59">
        <f>C15</f>
        <v>251.33</v>
      </c>
    </row>
    <row r="60" spans="1:4" x14ac:dyDescent="0.25">
      <c r="B60" t="s">
        <v>16</v>
      </c>
      <c r="C60">
        <f>C16</f>
        <v>0</v>
      </c>
    </row>
    <row r="61" spans="1:4" x14ac:dyDescent="0.25">
      <c r="A61" t="s">
        <v>60</v>
      </c>
      <c r="B61" t="s">
        <v>61</v>
      </c>
    </row>
    <row r="62" spans="1:4" x14ac:dyDescent="0.25">
      <c r="B62" t="s">
        <v>62</v>
      </c>
      <c r="C62" t="s">
        <v>63</v>
      </c>
      <c r="D62" t="s">
        <v>64</v>
      </c>
    </row>
    <row r="63" spans="1:4" x14ac:dyDescent="0.25">
      <c r="B63">
        <f>C19</f>
        <v>180</v>
      </c>
      <c r="C63">
        <v>2</v>
      </c>
      <c r="D63">
        <f>B63*C63</f>
        <v>360</v>
      </c>
    </row>
    <row r="64" spans="1:4" x14ac:dyDescent="0.25">
      <c r="A64" t="s">
        <v>65</v>
      </c>
      <c r="B64" t="s">
        <v>22</v>
      </c>
    </row>
    <row r="65" spans="1:3" x14ac:dyDescent="0.25">
      <c r="B65" t="s">
        <v>66</v>
      </c>
      <c r="C65">
        <f>C21</f>
        <v>3.1</v>
      </c>
    </row>
    <row r="66" spans="1:3" x14ac:dyDescent="0.25">
      <c r="B66" t="s">
        <v>67</v>
      </c>
      <c r="C66">
        <f>E40</f>
        <v>110</v>
      </c>
    </row>
    <row r="67" spans="1:3" x14ac:dyDescent="0.25">
      <c r="B67" t="s">
        <v>68</v>
      </c>
      <c r="C67">
        <v>200</v>
      </c>
    </row>
    <row r="68" spans="1:3" x14ac:dyDescent="0.25">
      <c r="B68" t="s">
        <v>17</v>
      </c>
      <c r="C68">
        <f>C17</f>
        <v>2</v>
      </c>
    </row>
    <row r="69" spans="1:3" x14ac:dyDescent="0.25">
      <c r="B69" t="s">
        <v>69</v>
      </c>
      <c r="C69">
        <f>(E40*200)/3*C21</f>
        <v>22733.333333333332</v>
      </c>
    </row>
    <row r="70" spans="1:3" x14ac:dyDescent="0.25">
      <c r="A70" t="s">
        <v>70</v>
      </c>
      <c r="B70" t="s">
        <v>71</v>
      </c>
    </row>
    <row r="71" spans="1:3" x14ac:dyDescent="0.25">
      <c r="B71" t="s">
        <v>72</v>
      </c>
      <c r="C71">
        <v>0.91</v>
      </c>
    </row>
    <row r="72" spans="1:3" x14ac:dyDescent="0.25">
      <c r="B72" t="s">
        <v>73</v>
      </c>
      <c r="C72" s="6">
        <f>C69*C71</f>
        <v>20687.333333333332</v>
      </c>
    </row>
    <row r="73" spans="1:3" x14ac:dyDescent="0.25">
      <c r="A73" t="s">
        <v>74</v>
      </c>
      <c r="B73" t="s">
        <v>75</v>
      </c>
    </row>
    <row r="74" spans="1:3" x14ac:dyDescent="0.25">
      <c r="B74" t="s">
        <v>76</v>
      </c>
      <c r="C74" s="6">
        <v>852</v>
      </c>
    </row>
    <row r="75" spans="1:3" x14ac:dyDescent="0.25">
      <c r="A75" t="s">
        <v>77</v>
      </c>
      <c r="B75" t="s">
        <v>78</v>
      </c>
    </row>
    <row r="76" spans="1:3" x14ac:dyDescent="0.25">
      <c r="B76" t="s">
        <v>76</v>
      </c>
      <c r="C76" s="6">
        <v>3420</v>
      </c>
    </row>
    <row r="77" spans="1:3" x14ac:dyDescent="0.25">
      <c r="A77" t="s">
        <v>79</v>
      </c>
      <c r="B77" t="s">
        <v>80</v>
      </c>
    </row>
    <row r="78" spans="1:3" x14ac:dyDescent="0.25">
      <c r="B78" t="s">
        <v>76</v>
      </c>
    </row>
    <row r="79" spans="1:3" x14ac:dyDescent="0.25">
      <c r="A79" t="s">
        <v>81</v>
      </c>
      <c r="B79" t="s">
        <v>82</v>
      </c>
    </row>
    <row r="80" spans="1:3" x14ac:dyDescent="0.25">
      <c r="A80" t="s">
        <v>83</v>
      </c>
      <c r="B80" t="s">
        <v>27</v>
      </c>
    </row>
    <row r="81" spans="1:3" x14ac:dyDescent="0.25">
      <c r="B81" t="s">
        <v>84</v>
      </c>
    </row>
    <row r="82" spans="1:3" x14ac:dyDescent="0.25">
      <c r="B82" t="s">
        <v>85</v>
      </c>
    </row>
    <row r="83" spans="1:3" x14ac:dyDescent="0.25">
      <c r="B83" t="s">
        <v>86</v>
      </c>
    </row>
    <row r="84" spans="1:3" x14ac:dyDescent="0.25">
      <c r="B84" t="s">
        <v>87</v>
      </c>
    </row>
    <row r="85" spans="1:3" x14ac:dyDescent="0.25">
      <c r="B85" t="s">
        <v>88</v>
      </c>
    </row>
    <row r="86" spans="1:3" x14ac:dyDescent="0.25">
      <c r="B86" t="s">
        <v>89</v>
      </c>
    </row>
    <row r="87" spans="1:3" x14ac:dyDescent="0.25">
      <c r="B87" t="s">
        <v>90</v>
      </c>
    </row>
    <row r="88" spans="1:3" x14ac:dyDescent="0.25">
      <c r="A88" t="s">
        <v>83</v>
      </c>
      <c r="B88" t="s">
        <v>91</v>
      </c>
    </row>
    <row r="89" spans="1:3" x14ac:dyDescent="0.25">
      <c r="B89" t="s">
        <v>92</v>
      </c>
      <c r="C89" s="6">
        <f>C24</f>
        <v>1649.5</v>
      </c>
    </row>
    <row r="90" spans="1:3" x14ac:dyDescent="0.25">
      <c r="B90" t="s">
        <v>93</v>
      </c>
    </row>
    <row r="91" spans="1:3" x14ac:dyDescent="0.25">
      <c r="B91" t="s">
        <v>30</v>
      </c>
    </row>
    <row r="92" spans="1:3" x14ac:dyDescent="0.25">
      <c r="B92" t="s">
        <v>94</v>
      </c>
      <c r="C92" s="6">
        <f>C24</f>
        <v>1649.5</v>
      </c>
    </row>
    <row r="94" spans="1:3" x14ac:dyDescent="0.25">
      <c r="B94" t="s">
        <v>95</v>
      </c>
    </row>
    <row r="95" spans="1:3" x14ac:dyDescent="0.25">
      <c r="B95" t="s">
        <v>96</v>
      </c>
    </row>
    <row r="96" spans="1:3" x14ac:dyDescent="0.25">
      <c r="B96" t="s">
        <v>97</v>
      </c>
    </row>
    <row r="97" spans="1:3" x14ac:dyDescent="0.25">
      <c r="B97" t="s">
        <v>98</v>
      </c>
    </row>
    <row r="99" spans="1:3" x14ac:dyDescent="0.25">
      <c r="B99" t="s">
        <v>99</v>
      </c>
      <c r="C99">
        <f>C92/12</f>
        <v>137.45833333333334</v>
      </c>
    </row>
    <row r="100" spans="1:3" x14ac:dyDescent="0.25">
      <c r="B100" t="s">
        <v>100</v>
      </c>
      <c r="C100" s="6">
        <f>(C24/3)/12</f>
        <v>45.81944444444445</v>
      </c>
    </row>
    <row r="102" spans="1:3" x14ac:dyDescent="0.25">
      <c r="B102" t="s">
        <v>101</v>
      </c>
    </row>
    <row r="103" spans="1:3" x14ac:dyDescent="0.25">
      <c r="B103" t="s">
        <v>102</v>
      </c>
      <c r="C103" s="6">
        <v>1581.6669999999999</v>
      </c>
    </row>
    <row r="104" spans="1:3" x14ac:dyDescent="0.25">
      <c r="B104" t="s">
        <v>103</v>
      </c>
      <c r="C104" s="6">
        <v>126.5333</v>
      </c>
    </row>
    <row r="106" spans="1:3" x14ac:dyDescent="0.25">
      <c r="B106" t="s">
        <v>104</v>
      </c>
    </row>
    <row r="107" spans="1:3" x14ac:dyDescent="0.25">
      <c r="B107" t="s">
        <v>102</v>
      </c>
      <c r="C107">
        <v>1377.78</v>
      </c>
    </row>
    <row r="108" spans="1:3" x14ac:dyDescent="0.25">
      <c r="B108" t="s">
        <v>103</v>
      </c>
    </row>
    <row r="110" spans="1:3" x14ac:dyDescent="0.25">
      <c r="A110" t="s">
        <v>83</v>
      </c>
      <c r="B110" t="s">
        <v>105</v>
      </c>
    </row>
    <row r="111" spans="1:3" x14ac:dyDescent="0.25">
      <c r="B111" t="s">
        <v>106</v>
      </c>
    </row>
    <row r="112" spans="1:3" x14ac:dyDescent="0.25">
      <c r="B112" t="s">
        <v>107</v>
      </c>
    </row>
    <row r="113" spans="1:3" x14ac:dyDescent="0.25">
      <c r="B113" t="s">
        <v>108</v>
      </c>
    </row>
    <row r="114" spans="1:3" x14ac:dyDescent="0.25">
      <c r="B114" t="s">
        <v>109</v>
      </c>
    </row>
    <row r="115" spans="1:3" x14ac:dyDescent="0.25">
      <c r="B115" t="s">
        <v>110</v>
      </c>
    </row>
    <row r="116" spans="1:3" x14ac:dyDescent="0.25">
      <c r="B116" t="s">
        <v>111</v>
      </c>
    </row>
    <row r="118" spans="1:3" x14ac:dyDescent="0.25">
      <c r="B118" t="s">
        <v>112</v>
      </c>
    </row>
    <row r="119" spans="1:3" x14ac:dyDescent="0.25">
      <c r="B119" t="s">
        <v>113</v>
      </c>
    </row>
    <row r="120" spans="1:3" x14ac:dyDescent="0.25">
      <c r="B120" t="s">
        <v>114</v>
      </c>
      <c r="C120">
        <v>142.35</v>
      </c>
    </row>
    <row r="122" spans="1:3" x14ac:dyDescent="0.25">
      <c r="B122" t="s">
        <v>115</v>
      </c>
      <c r="C122" s="8">
        <f>C92+C99+C100+C104+C120</f>
        <v>2101.6610777777778</v>
      </c>
    </row>
    <row r="124" spans="1:3" x14ac:dyDescent="0.25">
      <c r="A124" t="s">
        <v>116</v>
      </c>
      <c r="B124" t="s">
        <v>117</v>
      </c>
      <c r="C124" s="2">
        <v>0.06</v>
      </c>
    </row>
    <row r="126" spans="1:3" x14ac:dyDescent="0.25">
      <c r="A126">
        <v>4</v>
      </c>
      <c r="B126" t="s">
        <v>118</v>
      </c>
    </row>
    <row r="127" spans="1:3" x14ac:dyDescent="0.25">
      <c r="B127" t="s">
        <v>119</v>
      </c>
      <c r="C127" s="1">
        <f>C13</f>
        <v>20000</v>
      </c>
    </row>
    <row r="128" spans="1:3" x14ac:dyDescent="0.25">
      <c r="B128" t="s">
        <v>120</v>
      </c>
      <c r="C128" s="3">
        <v>0.25</v>
      </c>
    </row>
    <row r="129" spans="2:5" x14ac:dyDescent="0.25">
      <c r="B129" t="s">
        <v>121</v>
      </c>
      <c r="C129" s="6">
        <f>C127*C128</f>
        <v>5000</v>
      </c>
    </row>
    <row r="132" spans="2:5" x14ac:dyDescent="0.25">
      <c r="C132" t="s">
        <v>122</v>
      </c>
      <c r="D132" t="s">
        <v>123</v>
      </c>
      <c r="E132" t="s">
        <v>124</v>
      </c>
    </row>
    <row r="133" spans="2:5" x14ac:dyDescent="0.25">
      <c r="B133" t="s">
        <v>125</v>
      </c>
    </row>
    <row r="134" spans="2:5" x14ac:dyDescent="0.25">
      <c r="B134" t="s">
        <v>126</v>
      </c>
      <c r="C134">
        <f>C58+C59+C60</f>
        <v>333.1</v>
      </c>
      <c r="E134" s="6">
        <f>(C134*100)/C145</f>
        <v>0.399774169834967</v>
      </c>
    </row>
    <row r="135" spans="2:5" x14ac:dyDescent="0.25">
      <c r="B135" t="s">
        <v>127</v>
      </c>
      <c r="C135" s="6">
        <f>D63</f>
        <v>360</v>
      </c>
      <c r="E135" s="6">
        <f>(C135*100)/C145</f>
        <v>0.43205854440284636</v>
      </c>
    </row>
    <row r="136" spans="2:5" x14ac:dyDescent="0.25">
      <c r="B136" t="s">
        <v>128</v>
      </c>
      <c r="C136" s="6">
        <f>C74</f>
        <v>852</v>
      </c>
      <c r="E136" s="6">
        <f>(C136*100)/C145</f>
        <v>1.0225385550867363</v>
      </c>
    </row>
    <row r="137" spans="2:5" x14ac:dyDescent="0.25">
      <c r="B137" t="s">
        <v>78</v>
      </c>
      <c r="C137" s="6">
        <f>C76</f>
        <v>3420</v>
      </c>
      <c r="E137" s="6">
        <f>(C137*100)/C145</f>
        <v>4.1045561718270402</v>
      </c>
    </row>
    <row r="138" spans="2:5" x14ac:dyDescent="0.25">
      <c r="B138" t="s">
        <v>129</v>
      </c>
      <c r="E138">
        <f>(C138*100)/C145</f>
        <v>0</v>
      </c>
    </row>
    <row r="139" spans="2:5" x14ac:dyDescent="0.25">
      <c r="B139" t="s">
        <v>82</v>
      </c>
      <c r="C139" s="6">
        <f>C122*12</f>
        <v>25219.932933333333</v>
      </c>
      <c r="D139" s="6">
        <f>C122</f>
        <v>2101.6610777777778</v>
      </c>
      <c r="E139" s="6">
        <f>(C139*100)/C145</f>
        <v>30.268020869759464</v>
      </c>
    </row>
    <row r="140" spans="2:5" x14ac:dyDescent="0.25">
      <c r="B140" t="s">
        <v>130</v>
      </c>
      <c r="C140" s="6">
        <f>C69</f>
        <v>22733.333333333332</v>
      </c>
      <c r="E140" s="6">
        <f>(C140*100)/C145</f>
        <v>27.283696970624181</v>
      </c>
    </row>
    <row r="141" spans="2:5" x14ac:dyDescent="0.25">
      <c r="B141" t="s">
        <v>71</v>
      </c>
      <c r="C141" s="6">
        <f>C72</f>
        <v>20687.333333333332</v>
      </c>
      <c r="E141" s="6">
        <f>(C141*100)/C145</f>
        <v>24.828164243268009</v>
      </c>
    </row>
    <row r="142" spans="2:5" x14ac:dyDescent="0.25">
      <c r="B142" t="s">
        <v>131</v>
      </c>
      <c r="C142" s="6">
        <f>C129</f>
        <v>5000</v>
      </c>
      <c r="E142" s="6">
        <f>(C142*100)/C145</f>
        <v>6.0008131167061993</v>
      </c>
    </row>
    <row r="143" spans="2:5" x14ac:dyDescent="0.25">
      <c r="B143" t="s">
        <v>111</v>
      </c>
      <c r="C143">
        <f>C134+C135+C136+C137+C138+C139+C140+C141+C142</f>
        <v>78605.699599999993</v>
      </c>
    </row>
    <row r="145" spans="2:5" x14ac:dyDescent="0.25">
      <c r="B145" t="s">
        <v>132</v>
      </c>
      <c r="C145" s="6">
        <f>C143+C146</f>
        <v>83322.041575999989</v>
      </c>
      <c r="E145" s="2">
        <v>1</v>
      </c>
    </row>
    <row r="146" spans="2:5" x14ac:dyDescent="0.25">
      <c r="B146" t="s">
        <v>133</v>
      </c>
      <c r="C146" s="6">
        <f>C143*E146</f>
        <v>4716.3419759999997</v>
      </c>
      <c r="E146" s="2">
        <v>0.06</v>
      </c>
    </row>
    <row r="148" spans="2:5" x14ac:dyDescent="0.25">
      <c r="B148" t="s">
        <v>134</v>
      </c>
      <c r="C148" s="6">
        <f>C145</f>
        <v>83322.041575999989</v>
      </c>
    </row>
    <row r="149" spans="2:5" x14ac:dyDescent="0.25">
      <c r="B149" t="s">
        <v>135</v>
      </c>
      <c r="C149" s="6">
        <f>C145/200</f>
        <v>416.61020787999996</v>
      </c>
    </row>
    <row r="150" spans="2:5" x14ac:dyDescent="0.25">
      <c r="B150" t="s">
        <v>136</v>
      </c>
      <c r="C150" s="6">
        <f>C149/E40</f>
        <v>3.787365526181818</v>
      </c>
    </row>
    <row r="151" spans="2:5" x14ac:dyDescent="0.25">
      <c r="B151" t="s">
        <v>137</v>
      </c>
      <c r="C151" s="6">
        <f>C149/C40</f>
        <v>3.787365526181818</v>
      </c>
    </row>
    <row r="159" spans="2:5" x14ac:dyDescent="0.25">
      <c r="B159" t="s">
        <v>161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59"/>
  <sheetViews>
    <sheetView topLeftCell="A136" workbookViewId="0">
      <selection activeCell="J155" sqref="J155"/>
    </sheetView>
  </sheetViews>
  <sheetFormatPr defaultRowHeight="15" x14ac:dyDescent="0.25"/>
  <cols>
    <col min="2" max="2" width="38.140625" customWidth="1"/>
  </cols>
  <sheetData>
    <row r="3" spans="1:3" ht="51.75" customHeight="1" x14ac:dyDescent="0.25">
      <c r="B3" s="5" t="s">
        <v>160</v>
      </c>
    </row>
    <row r="4" spans="1:3" x14ac:dyDescent="0.25">
      <c r="B4" s="4" t="s">
        <v>149</v>
      </c>
    </row>
    <row r="5" spans="1:3" x14ac:dyDescent="0.25">
      <c r="A5">
        <v>1</v>
      </c>
      <c r="B5" t="s">
        <v>0</v>
      </c>
    </row>
    <row r="6" spans="1:3" x14ac:dyDescent="0.25">
      <c r="A6" t="s">
        <v>1</v>
      </c>
      <c r="B6" t="s">
        <v>2</v>
      </c>
    </row>
    <row r="7" spans="1:3" x14ac:dyDescent="0.25">
      <c r="A7" t="s">
        <v>3</v>
      </c>
      <c r="B7" t="s">
        <v>4</v>
      </c>
    </row>
    <row r="8" spans="1:3" x14ac:dyDescent="0.25">
      <c r="B8" t="s">
        <v>5</v>
      </c>
      <c r="C8" t="s">
        <v>153</v>
      </c>
    </row>
    <row r="9" spans="1:3" x14ac:dyDescent="0.25">
      <c r="B9" t="s">
        <v>7</v>
      </c>
      <c r="C9">
        <v>15</v>
      </c>
    </row>
    <row r="10" spans="1:3" x14ac:dyDescent="0.25">
      <c r="B10" t="s">
        <v>8</v>
      </c>
      <c r="C10">
        <v>2010</v>
      </c>
    </row>
    <row r="11" spans="1:3" x14ac:dyDescent="0.25">
      <c r="B11" t="s">
        <v>9</v>
      </c>
      <c r="C11" t="s">
        <v>154</v>
      </c>
    </row>
    <row r="12" spans="1:3" x14ac:dyDescent="0.25">
      <c r="A12" t="s">
        <v>11</v>
      </c>
      <c r="B12" t="s">
        <v>12</v>
      </c>
    </row>
    <row r="13" spans="1:3" x14ac:dyDescent="0.25">
      <c r="B13" t="s">
        <v>13</v>
      </c>
      <c r="C13" s="1">
        <v>40000</v>
      </c>
    </row>
    <row r="14" spans="1:3" x14ac:dyDescent="0.25">
      <c r="B14" t="s">
        <v>14</v>
      </c>
      <c r="C14">
        <v>81.77</v>
      </c>
    </row>
    <row r="15" spans="1:3" x14ac:dyDescent="0.25">
      <c r="B15" t="s">
        <v>15</v>
      </c>
      <c r="C15">
        <v>251.33</v>
      </c>
    </row>
    <row r="16" spans="1:3" x14ac:dyDescent="0.25">
      <c r="B16" t="s">
        <v>16</v>
      </c>
      <c r="C16">
        <v>251.33</v>
      </c>
    </row>
    <row r="17" spans="1:3" x14ac:dyDescent="0.25">
      <c r="B17" t="s">
        <v>17</v>
      </c>
      <c r="C17">
        <v>5</v>
      </c>
    </row>
    <row r="18" spans="1:3" x14ac:dyDescent="0.25">
      <c r="A18" t="s">
        <v>18</v>
      </c>
      <c r="B18" t="s">
        <v>19</v>
      </c>
    </row>
    <row r="19" spans="1:3" x14ac:dyDescent="0.25">
      <c r="B19" t="s">
        <v>20</v>
      </c>
      <c r="C19" s="6">
        <v>180</v>
      </c>
    </row>
    <row r="20" spans="1:3" x14ac:dyDescent="0.25">
      <c r="A20" t="s">
        <v>21</v>
      </c>
      <c r="B20" t="s">
        <v>22</v>
      </c>
    </row>
    <row r="21" spans="1:3" x14ac:dyDescent="0.25">
      <c r="B21" t="s">
        <v>155</v>
      </c>
      <c r="C21">
        <v>4.16</v>
      </c>
    </row>
    <row r="22" spans="1:3" x14ac:dyDescent="0.25">
      <c r="A22" t="s">
        <v>24</v>
      </c>
      <c r="B22" t="s">
        <v>25</v>
      </c>
    </row>
    <row r="23" spans="1:3" x14ac:dyDescent="0.25">
      <c r="A23" t="s">
        <v>26</v>
      </c>
      <c r="B23" t="s">
        <v>27</v>
      </c>
    </row>
    <row r="24" spans="1:3" x14ac:dyDescent="0.25">
      <c r="B24" t="s">
        <v>28</v>
      </c>
      <c r="C24" s="6">
        <v>1649.5</v>
      </c>
    </row>
    <row r="25" spans="1:3" x14ac:dyDescent="0.25">
      <c r="B25" t="s">
        <v>29</v>
      </c>
      <c r="C25">
        <v>220</v>
      </c>
    </row>
    <row r="26" spans="1:3" x14ac:dyDescent="0.25">
      <c r="B26" t="s">
        <v>30</v>
      </c>
    </row>
    <row r="27" spans="1:3" x14ac:dyDescent="0.25">
      <c r="B27" t="s">
        <v>31</v>
      </c>
    </row>
    <row r="28" spans="1:3" x14ac:dyDescent="0.25">
      <c r="A28" t="s">
        <v>32</v>
      </c>
      <c r="B28" t="s">
        <v>33</v>
      </c>
    </row>
    <row r="29" spans="1:3" x14ac:dyDescent="0.25">
      <c r="B29" t="s">
        <v>28</v>
      </c>
    </row>
    <row r="30" spans="1:3" x14ac:dyDescent="0.25">
      <c r="B30" t="s">
        <v>29</v>
      </c>
    </row>
    <row r="31" spans="1:3" x14ac:dyDescent="0.25">
      <c r="B31" t="s">
        <v>30</v>
      </c>
    </row>
    <row r="32" spans="1:3" x14ac:dyDescent="0.25">
      <c r="B32" t="s">
        <v>31</v>
      </c>
    </row>
    <row r="34" spans="1:5" x14ac:dyDescent="0.25">
      <c r="A34">
        <v>2</v>
      </c>
      <c r="B34" t="s">
        <v>34</v>
      </c>
    </row>
    <row r="35" spans="1:5" x14ac:dyDescent="0.25">
      <c r="A35" t="s">
        <v>35</v>
      </c>
      <c r="B35" t="s">
        <v>36</v>
      </c>
    </row>
    <row r="36" spans="1:5" x14ac:dyDescent="0.25">
      <c r="C36" t="s">
        <v>37</v>
      </c>
      <c r="D36" t="s">
        <v>38</v>
      </c>
      <c r="E36" t="s">
        <v>39</v>
      </c>
    </row>
    <row r="37" spans="1:5" x14ac:dyDescent="0.25">
      <c r="B37" t="s">
        <v>40</v>
      </c>
      <c r="C37">
        <v>45</v>
      </c>
      <c r="D37">
        <v>0</v>
      </c>
      <c r="E37">
        <v>45</v>
      </c>
    </row>
    <row r="38" spans="1:5" x14ac:dyDescent="0.25">
      <c r="B38" t="s">
        <v>41</v>
      </c>
      <c r="C38">
        <v>45</v>
      </c>
      <c r="D38">
        <v>0</v>
      </c>
      <c r="E38">
        <v>45</v>
      </c>
    </row>
    <row r="39" spans="1:5" x14ac:dyDescent="0.25">
      <c r="B39" t="s">
        <v>42</v>
      </c>
      <c r="C39">
        <v>45</v>
      </c>
      <c r="D39">
        <v>0</v>
      </c>
      <c r="E39">
        <v>45</v>
      </c>
    </row>
    <row r="40" spans="1:5" x14ac:dyDescent="0.25">
      <c r="B40" t="s">
        <v>39</v>
      </c>
      <c r="C40">
        <v>135</v>
      </c>
      <c r="D40">
        <f>D37+D38+D39</f>
        <v>0</v>
      </c>
      <c r="E40">
        <v>135</v>
      </c>
    </row>
    <row r="41" spans="1:5" x14ac:dyDescent="0.25">
      <c r="A41" t="s">
        <v>43</v>
      </c>
      <c r="B41" t="s">
        <v>44</v>
      </c>
    </row>
    <row r="42" spans="1:5" x14ac:dyDescent="0.25">
      <c r="C42" t="s">
        <v>37</v>
      </c>
      <c r="D42" t="s">
        <v>38</v>
      </c>
      <c r="E42" t="s">
        <v>39</v>
      </c>
    </row>
    <row r="43" spans="1:5" x14ac:dyDescent="0.25">
      <c r="B43" t="s">
        <v>40</v>
      </c>
    </row>
    <row r="44" spans="1:5" x14ac:dyDescent="0.25">
      <c r="B44" t="s">
        <v>41</v>
      </c>
    </row>
    <row r="45" spans="1:5" x14ac:dyDescent="0.25">
      <c r="B45" t="s">
        <v>42</v>
      </c>
    </row>
    <row r="46" spans="1:5" x14ac:dyDescent="0.25">
      <c r="B46" t="s">
        <v>39</v>
      </c>
    </row>
    <row r="47" spans="1:5" x14ac:dyDescent="0.25">
      <c r="A47" t="s">
        <v>45</v>
      </c>
      <c r="B47" t="s">
        <v>46</v>
      </c>
      <c r="C47">
        <v>80</v>
      </c>
    </row>
    <row r="48" spans="1:5" x14ac:dyDescent="0.25">
      <c r="B48" t="s">
        <v>47</v>
      </c>
      <c r="C48">
        <v>188.57</v>
      </c>
    </row>
    <row r="49" spans="1:4" x14ac:dyDescent="0.25">
      <c r="B49" t="s">
        <v>48</v>
      </c>
      <c r="C49">
        <v>20</v>
      </c>
    </row>
    <row r="50" spans="1:4" x14ac:dyDescent="0.25">
      <c r="B50" t="s">
        <v>49</v>
      </c>
      <c r="C50">
        <v>1.17</v>
      </c>
    </row>
    <row r="51" spans="1:4" x14ac:dyDescent="0.25">
      <c r="B51" t="s">
        <v>50</v>
      </c>
      <c r="C51">
        <v>1</v>
      </c>
    </row>
    <row r="52" spans="1:4" x14ac:dyDescent="0.25">
      <c r="B52" t="s">
        <v>51</v>
      </c>
    </row>
    <row r="53" spans="1:4" x14ac:dyDescent="0.25">
      <c r="A53" t="s">
        <v>52</v>
      </c>
      <c r="B53" t="s">
        <v>53</v>
      </c>
      <c r="C53">
        <v>200</v>
      </c>
    </row>
    <row r="55" spans="1:4" x14ac:dyDescent="0.25">
      <c r="A55">
        <v>3</v>
      </c>
      <c r="B55" t="s">
        <v>54</v>
      </c>
    </row>
    <row r="56" spans="1:4" x14ac:dyDescent="0.25">
      <c r="A56" t="s">
        <v>55</v>
      </c>
      <c r="B56" t="s">
        <v>56</v>
      </c>
      <c r="C56">
        <v>0</v>
      </c>
    </row>
    <row r="57" spans="1:4" x14ac:dyDescent="0.25">
      <c r="A57" t="s">
        <v>57</v>
      </c>
      <c r="B57" t="s">
        <v>58</v>
      </c>
    </row>
    <row r="58" spans="1:4" x14ac:dyDescent="0.25">
      <c r="B58" t="s">
        <v>59</v>
      </c>
      <c r="C58">
        <f>C14</f>
        <v>81.77</v>
      </c>
    </row>
    <row r="59" spans="1:4" x14ac:dyDescent="0.25">
      <c r="B59" t="s">
        <v>15</v>
      </c>
      <c r="C59">
        <f>C15</f>
        <v>251.33</v>
      </c>
    </row>
    <row r="60" spans="1:4" x14ac:dyDescent="0.25">
      <c r="B60" t="s">
        <v>16</v>
      </c>
      <c r="C60">
        <f>C16</f>
        <v>251.33</v>
      </c>
    </row>
    <row r="61" spans="1:4" x14ac:dyDescent="0.25">
      <c r="A61" t="s">
        <v>60</v>
      </c>
      <c r="B61" t="s">
        <v>61</v>
      </c>
    </row>
    <row r="62" spans="1:4" x14ac:dyDescent="0.25">
      <c r="B62" t="s">
        <v>62</v>
      </c>
      <c r="C62" t="s">
        <v>63</v>
      </c>
      <c r="D62" t="s">
        <v>64</v>
      </c>
    </row>
    <row r="63" spans="1:4" x14ac:dyDescent="0.25">
      <c r="B63">
        <f>C19</f>
        <v>180</v>
      </c>
      <c r="C63">
        <v>2</v>
      </c>
      <c r="D63">
        <f>B63*C63</f>
        <v>360</v>
      </c>
    </row>
    <row r="64" spans="1:4" x14ac:dyDescent="0.25">
      <c r="A64" t="s">
        <v>65</v>
      </c>
      <c r="B64" t="s">
        <v>22</v>
      </c>
    </row>
    <row r="65" spans="1:3" x14ac:dyDescent="0.25">
      <c r="B65" t="s">
        <v>66</v>
      </c>
      <c r="C65">
        <f>C21</f>
        <v>4.16</v>
      </c>
    </row>
    <row r="66" spans="1:3" x14ac:dyDescent="0.25">
      <c r="B66" t="s">
        <v>67</v>
      </c>
      <c r="C66">
        <f>E40</f>
        <v>135</v>
      </c>
    </row>
    <row r="67" spans="1:3" x14ac:dyDescent="0.25">
      <c r="B67" t="s">
        <v>68</v>
      </c>
      <c r="C67">
        <v>200</v>
      </c>
    </row>
    <row r="68" spans="1:3" x14ac:dyDescent="0.25">
      <c r="B68" t="s">
        <v>17</v>
      </c>
      <c r="C68">
        <f>C17</f>
        <v>5</v>
      </c>
    </row>
    <row r="69" spans="1:3" x14ac:dyDescent="0.25">
      <c r="B69" t="s">
        <v>69</v>
      </c>
      <c r="C69">
        <f>(E40*200)/3*C21</f>
        <v>37440</v>
      </c>
    </row>
    <row r="70" spans="1:3" x14ac:dyDescent="0.25">
      <c r="A70" t="s">
        <v>70</v>
      </c>
      <c r="B70" t="s">
        <v>71</v>
      </c>
    </row>
    <row r="71" spans="1:3" x14ac:dyDescent="0.25">
      <c r="B71" t="s">
        <v>72</v>
      </c>
      <c r="C71">
        <v>0.32</v>
      </c>
    </row>
    <row r="72" spans="1:3" x14ac:dyDescent="0.25">
      <c r="B72" t="s">
        <v>73</v>
      </c>
      <c r="C72" s="6">
        <f>C69*C71</f>
        <v>11980.800000000001</v>
      </c>
    </row>
    <row r="73" spans="1:3" x14ac:dyDescent="0.25">
      <c r="A73" t="s">
        <v>74</v>
      </c>
      <c r="B73" t="s">
        <v>75</v>
      </c>
    </row>
    <row r="74" spans="1:3" x14ac:dyDescent="0.25">
      <c r="B74" t="s">
        <v>76</v>
      </c>
      <c r="C74" s="6">
        <v>852</v>
      </c>
    </row>
    <row r="75" spans="1:3" x14ac:dyDescent="0.25">
      <c r="A75" t="s">
        <v>77</v>
      </c>
      <c r="B75" t="s">
        <v>78</v>
      </c>
    </row>
    <row r="76" spans="1:3" x14ac:dyDescent="0.25">
      <c r="B76" t="s">
        <v>76</v>
      </c>
      <c r="C76" s="6">
        <v>5916</v>
      </c>
    </row>
    <row r="77" spans="1:3" x14ac:dyDescent="0.25">
      <c r="A77" t="s">
        <v>79</v>
      </c>
      <c r="B77" t="s">
        <v>80</v>
      </c>
    </row>
    <row r="78" spans="1:3" x14ac:dyDescent="0.25">
      <c r="B78" t="s">
        <v>76</v>
      </c>
    </row>
    <row r="79" spans="1:3" x14ac:dyDescent="0.25">
      <c r="A79" t="s">
        <v>81</v>
      </c>
      <c r="B79" t="s">
        <v>82</v>
      </c>
    </row>
    <row r="80" spans="1:3" x14ac:dyDescent="0.25">
      <c r="A80" t="s">
        <v>83</v>
      </c>
      <c r="B80" t="s">
        <v>27</v>
      </c>
    </row>
    <row r="81" spans="1:3" x14ac:dyDescent="0.25">
      <c r="B81" t="s">
        <v>84</v>
      </c>
    </row>
    <row r="82" spans="1:3" x14ac:dyDescent="0.25">
      <c r="B82" t="s">
        <v>85</v>
      </c>
    </row>
    <row r="83" spans="1:3" x14ac:dyDescent="0.25">
      <c r="B83" t="s">
        <v>86</v>
      </c>
    </row>
    <row r="84" spans="1:3" x14ac:dyDescent="0.25">
      <c r="B84" t="s">
        <v>87</v>
      </c>
    </row>
    <row r="85" spans="1:3" x14ac:dyDescent="0.25">
      <c r="B85" t="s">
        <v>88</v>
      </c>
    </row>
    <row r="86" spans="1:3" x14ac:dyDescent="0.25">
      <c r="B86" t="s">
        <v>89</v>
      </c>
    </row>
    <row r="87" spans="1:3" x14ac:dyDescent="0.25">
      <c r="B87" t="s">
        <v>90</v>
      </c>
    </row>
    <row r="88" spans="1:3" x14ac:dyDescent="0.25">
      <c r="A88" t="s">
        <v>83</v>
      </c>
      <c r="B88" t="s">
        <v>91</v>
      </c>
    </row>
    <row r="89" spans="1:3" x14ac:dyDescent="0.25">
      <c r="B89" t="s">
        <v>92</v>
      </c>
      <c r="C89" s="6">
        <f>C24</f>
        <v>1649.5</v>
      </c>
    </row>
    <row r="90" spans="1:3" x14ac:dyDescent="0.25">
      <c r="B90" t="s">
        <v>93</v>
      </c>
    </row>
    <row r="91" spans="1:3" x14ac:dyDescent="0.25">
      <c r="B91" t="s">
        <v>30</v>
      </c>
    </row>
    <row r="92" spans="1:3" x14ac:dyDescent="0.25">
      <c r="B92" t="s">
        <v>94</v>
      </c>
      <c r="C92" s="6">
        <f>C24</f>
        <v>1649.5</v>
      </c>
    </row>
    <row r="94" spans="1:3" x14ac:dyDescent="0.25">
      <c r="B94" t="s">
        <v>95</v>
      </c>
    </row>
    <row r="95" spans="1:3" x14ac:dyDescent="0.25">
      <c r="B95" t="s">
        <v>96</v>
      </c>
    </row>
    <row r="96" spans="1:3" x14ac:dyDescent="0.25">
      <c r="B96" t="s">
        <v>97</v>
      </c>
    </row>
    <row r="97" spans="1:3" x14ac:dyDescent="0.25">
      <c r="B97" t="s">
        <v>98</v>
      </c>
    </row>
    <row r="99" spans="1:3" x14ac:dyDescent="0.25">
      <c r="B99" t="s">
        <v>99</v>
      </c>
      <c r="C99">
        <f>C92/12</f>
        <v>137.45833333333334</v>
      </c>
    </row>
    <row r="100" spans="1:3" x14ac:dyDescent="0.25">
      <c r="B100" t="s">
        <v>100</v>
      </c>
      <c r="C100" s="6">
        <f>(C24/3)/12</f>
        <v>45.81944444444445</v>
      </c>
    </row>
    <row r="102" spans="1:3" x14ac:dyDescent="0.25">
      <c r="B102" t="s">
        <v>101</v>
      </c>
    </row>
    <row r="103" spans="1:3" x14ac:dyDescent="0.25">
      <c r="B103" t="s">
        <v>102</v>
      </c>
      <c r="C103" s="6">
        <v>1581.6669999999999</v>
      </c>
    </row>
    <row r="104" spans="1:3" x14ac:dyDescent="0.25">
      <c r="B104" t="s">
        <v>103</v>
      </c>
      <c r="C104" s="6">
        <v>126.5333</v>
      </c>
    </row>
    <row r="106" spans="1:3" x14ac:dyDescent="0.25">
      <c r="B106" t="s">
        <v>104</v>
      </c>
    </row>
    <row r="107" spans="1:3" x14ac:dyDescent="0.25">
      <c r="B107" t="s">
        <v>102</v>
      </c>
      <c r="C107">
        <v>1377.78</v>
      </c>
    </row>
    <row r="108" spans="1:3" x14ac:dyDescent="0.25">
      <c r="B108" t="s">
        <v>103</v>
      </c>
    </row>
    <row r="110" spans="1:3" x14ac:dyDescent="0.25">
      <c r="A110" t="s">
        <v>83</v>
      </c>
      <c r="B110" t="s">
        <v>105</v>
      </c>
    </row>
    <row r="111" spans="1:3" x14ac:dyDescent="0.25">
      <c r="B111" t="s">
        <v>106</v>
      </c>
    </row>
    <row r="112" spans="1:3" x14ac:dyDescent="0.25">
      <c r="B112" t="s">
        <v>107</v>
      </c>
    </row>
    <row r="113" spans="1:3" x14ac:dyDescent="0.25">
      <c r="B113" t="s">
        <v>108</v>
      </c>
    </row>
    <row r="114" spans="1:3" x14ac:dyDescent="0.25">
      <c r="B114" t="s">
        <v>109</v>
      </c>
    </row>
    <row r="115" spans="1:3" x14ac:dyDescent="0.25">
      <c r="B115" t="s">
        <v>110</v>
      </c>
    </row>
    <row r="116" spans="1:3" x14ac:dyDescent="0.25">
      <c r="B116" t="s">
        <v>111</v>
      </c>
    </row>
    <row r="118" spans="1:3" x14ac:dyDescent="0.25">
      <c r="B118" t="s">
        <v>112</v>
      </c>
    </row>
    <row r="119" spans="1:3" x14ac:dyDescent="0.25">
      <c r="B119" t="s">
        <v>113</v>
      </c>
    </row>
    <row r="120" spans="1:3" x14ac:dyDescent="0.25">
      <c r="B120" t="s">
        <v>114</v>
      </c>
      <c r="C120">
        <v>142.35</v>
      </c>
    </row>
    <row r="122" spans="1:3" x14ac:dyDescent="0.25">
      <c r="B122" t="s">
        <v>115</v>
      </c>
      <c r="C122" s="6">
        <f>C92+C99+C100+C104+C120</f>
        <v>2101.6610777777778</v>
      </c>
    </row>
    <row r="124" spans="1:3" x14ac:dyDescent="0.25">
      <c r="A124" t="s">
        <v>116</v>
      </c>
      <c r="B124" t="s">
        <v>117</v>
      </c>
      <c r="C124" s="2">
        <v>0.06</v>
      </c>
    </row>
    <row r="126" spans="1:3" x14ac:dyDescent="0.25">
      <c r="A126">
        <v>4</v>
      </c>
      <c r="B126" t="s">
        <v>118</v>
      </c>
    </row>
    <row r="127" spans="1:3" x14ac:dyDescent="0.25">
      <c r="B127" t="s">
        <v>119</v>
      </c>
      <c r="C127" s="1">
        <f>C13</f>
        <v>40000</v>
      </c>
    </row>
    <row r="128" spans="1:3" x14ac:dyDescent="0.25">
      <c r="B128" t="s">
        <v>120</v>
      </c>
      <c r="C128" s="3">
        <v>0.25</v>
      </c>
    </row>
    <row r="129" spans="2:5" x14ac:dyDescent="0.25">
      <c r="B129" t="s">
        <v>121</v>
      </c>
      <c r="C129" s="6">
        <f>C127*C128</f>
        <v>10000</v>
      </c>
    </row>
    <row r="132" spans="2:5" x14ac:dyDescent="0.25">
      <c r="C132" t="s">
        <v>122</v>
      </c>
      <c r="D132" t="s">
        <v>123</v>
      </c>
      <c r="E132" t="s">
        <v>124</v>
      </c>
    </row>
    <row r="133" spans="2:5" x14ac:dyDescent="0.25">
      <c r="B133" t="s">
        <v>125</v>
      </c>
    </row>
    <row r="134" spans="2:5" x14ac:dyDescent="0.25">
      <c r="B134" t="s">
        <v>126</v>
      </c>
      <c r="C134">
        <f>C58+C59+C60</f>
        <v>584.43000000000006</v>
      </c>
      <c r="E134" s="6">
        <f>(C134*100)/C145</f>
        <v>0.59700072968997731</v>
      </c>
    </row>
    <row r="135" spans="2:5" x14ac:dyDescent="0.25">
      <c r="B135" t="s">
        <v>127</v>
      </c>
      <c r="C135" s="6">
        <f>D63</f>
        <v>360</v>
      </c>
      <c r="E135" s="6">
        <f>(C135*100)/C145</f>
        <v>0.36774337848569</v>
      </c>
    </row>
    <row r="136" spans="2:5" x14ac:dyDescent="0.25">
      <c r="B136" t="s">
        <v>128</v>
      </c>
      <c r="C136" s="6">
        <f>C74</f>
        <v>852</v>
      </c>
      <c r="E136" s="6">
        <f>(C136*100)/C145</f>
        <v>0.87032599574946623</v>
      </c>
    </row>
    <row r="137" spans="2:5" x14ac:dyDescent="0.25">
      <c r="B137" t="s">
        <v>78</v>
      </c>
      <c r="C137" s="6">
        <f>C76</f>
        <v>5916</v>
      </c>
      <c r="E137" s="6">
        <f>(C137*100)/C145</f>
        <v>6.0432495197815053</v>
      </c>
    </row>
    <row r="138" spans="2:5" x14ac:dyDescent="0.25">
      <c r="B138" t="s">
        <v>129</v>
      </c>
      <c r="E138">
        <f>(C138*100)/C145</f>
        <v>0</v>
      </c>
    </row>
    <row r="139" spans="2:5" x14ac:dyDescent="0.25">
      <c r="B139" t="s">
        <v>82</v>
      </c>
      <c r="C139" s="6">
        <f>C122*12</f>
        <v>25219.932933333333</v>
      </c>
      <c r="D139" s="6">
        <f>C122</f>
        <v>2101.6610777777778</v>
      </c>
      <c r="E139" s="6">
        <f>(C139*100)/C145</f>
        <v>25.76239817246255</v>
      </c>
    </row>
    <row r="140" spans="2:5" x14ac:dyDescent="0.25">
      <c r="B140" t="s">
        <v>130</v>
      </c>
      <c r="C140" s="6">
        <f>C69</f>
        <v>37440</v>
      </c>
      <c r="E140" s="6">
        <f>(C140*100)/C145</f>
        <v>38.245311362511757</v>
      </c>
    </row>
    <row r="141" spans="2:5" x14ac:dyDescent="0.25">
      <c r="B141" t="s">
        <v>71</v>
      </c>
      <c r="C141" s="6">
        <f>C72</f>
        <v>11980.800000000001</v>
      </c>
      <c r="E141" s="6">
        <f>(C141*100)/C145</f>
        <v>12.238499636003763</v>
      </c>
    </row>
    <row r="142" spans="2:5" x14ac:dyDescent="0.25">
      <c r="B142" t="s">
        <v>131</v>
      </c>
      <c r="C142" s="6">
        <f>C129</f>
        <v>10000</v>
      </c>
      <c r="E142" s="6">
        <f>(C142*100)/C145</f>
        <v>10.215093846824722</v>
      </c>
    </row>
    <row r="143" spans="2:5" x14ac:dyDescent="0.25">
      <c r="B143" t="s">
        <v>111</v>
      </c>
      <c r="C143">
        <f>C134+C135+C136+C137+C138+C139+C140+C141+C142</f>
        <v>92353.16293333334</v>
      </c>
    </row>
    <row r="145" spans="2:5" x14ac:dyDescent="0.25">
      <c r="B145" t="s">
        <v>132</v>
      </c>
      <c r="C145" s="6">
        <f>C143+C146</f>
        <v>97894.35270933334</v>
      </c>
      <c r="E145" s="2">
        <v>1</v>
      </c>
    </row>
    <row r="146" spans="2:5" x14ac:dyDescent="0.25">
      <c r="B146" t="s">
        <v>133</v>
      </c>
      <c r="C146" s="6">
        <f>C143*E146</f>
        <v>5541.1897760000002</v>
      </c>
      <c r="E146" s="2">
        <v>0.06</v>
      </c>
    </row>
    <row r="148" spans="2:5" x14ac:dyDescent="0.25">
      <c r="B148" t="s">
        <v>134</v>
      </c>
      <c r="C148" s="6">
        <f>C145</f>
        <v>97894.35270933334</v>
      </c>
    </row>
    <row r="149" spans="2:5" x14ac:dyDescent="0.25">
      <c r="B149" t="s">
        <v>135</v>
      </c>
      <c r="C149" s="6">
        <f>C145/200</f>
        <v>489.47176354666669</v>
      </c>
    </row>
    <row r="150" spans="2:5" x14ac:dyDescent="0.25">
      <c r="B150" t="s">
        <v>136</v>
      </c>
      <c r="C150" s="6">
        <f>C149/E40</f>
        <v>3.6257167670123458</v>
      </c>
    </row>
    <row r="151" spans="2:5" x14ac:dyDescent="0.25">
      <c r="B151" t="s">
        <v>137</v>
      </c>
      <c r="C151" s="6">
        <f>C149/C40</f>
        <v>3.6257167670123458</v>
      </c>
    </row>
    <row r="159" spans="2:5" x14ac:dyDescent="0.25">
      <c r="B159" t="s">
        <v>161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Itinerário 01</vt:lpstr>
      <vt:lpstr>Itinerário 03 F</vt:lpstr>
      <vt:lpstr>Itinerário 04</vt:lpstr>
      <vt:lpstr>Itinerário 05</vt:lpstr>
      <vt:lpstr>Itinerário 06</vt:lpstr>
      <vt:lpstr>Itinerário 07</vt:lpstr>
      <vt:lpstr>Itinerário 08</vt:lpstr>
      <vt:lpstr>Itinerário 09</vt:lpstr>
      <vt:lpstr>Itinerário 10</vt:lpstr>
      <vt:lpstr>ITINERÁRIO 11</vt:lpstr>
      <vt:lpstr>Itinerário 12</vt:lpstr>
      <vt:lpstr>Itinerário 14</vt:lpstr>
      <vt:lpstr>ITINERÁRIO 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Prefeito</dc:creator>
  <cp:lastModifiedBy>Usuário</cp:lastModifiedBy>
  <cp:lastPrinted>2018-01-23T12:27:49Z</cp:lastPrinted>
  <dcterms:created xsi:type="dcterms:W3CDTF">2014-07-31T12:37:08Z</dcterms:created>
  <dcterms:modified xsi:type="dcterms:W3CDTF">2018-01-29T14:12:44Z</dcterms:modified>
</cp:coreProperties>
</file>